
<file path=[Content_Types].xml><?xml version="1.0" encoding="utf-8"?>
<Types xmlns="http://schemas.openxmlformats.org/package/2006/content-types">
  <Default Extension="png" ContentType="image/p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最终版" sheetId="3" r:id="rId1"/>
  </sheets>
  <definedNames>
    <definedName name="_xlnm._FilterDatabase" localSheetId="0" hidden="1">最终版!$A$2:$H$233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3" name="ID_8CC86C13116F4ACD82E1800B194E4011" descr="1720059560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650220" y="6486525"/>
          <a:ext cx="389890" cy="38671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" name="ID_DB52ADE7C35748159AFB78E69A31A47E" descr="1720060423704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0855960" y="5085715"/>
          <a:ext cx="316230" cy="42037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2" name="ID_AAF89DAC1DB947B7A3EFECE7628D6DBD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0539095" y="9309100"/>
          <a:ext cx="2444750" cy="23495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4" name="ID_F9DA151684DC4A968F92CC79FCB7D24D" descr="1720059121573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0631170" y="6936740"/>
          <a:ext cx="390525" cy="55499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7" name="ID_1828F5464135408BA990345A8F6E608E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10539095" y="6489700"/>
          <a:ext cx="2228850" cy="217805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9" name="ID_2805260EA3EB46E682DE705ECE6468BC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10539095" y="7429500"/>
          <a:ext cx="2559050" cy="25146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3" name="ID_53A5551949A74823BFA0420914B682C2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10539095" y="9807575"/>
          <a:ext cx="2343150" cy="24003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4" name="ID_EE0F37B65CB34DDA81073F3113FEB707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10539095" y="10248900"/>
          <a:ext cx="2400300" cy="238125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8" name="ID_9615A7AEA9A14099B62653276D5FE0FE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10539095" y="16332200"/>
          <a:ext cx="2305050" cy="241935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36" name="ID_012CBA110E7C4CD6BD690F08DD768A50"/>
        <xdr:cNvPicPr>
          <a:picLocks noChangeAspect="1"/>
        </xdr:cNvPicPr>
      </xdr:nvPicPr>
      <xdr:blipFill>
        <a:blip r:embed="rId10"/>
        <a:srcRect l="3751" b="26938"/>
        <a:stretch>
          <a:fillRect/>
        </a:stretch>
      </xdr:blipFill>
      <xdr:spPr>
        <a:xfrm>
          <a:off x="13687425" y="67328415"/>
          <a:ext cx="1189990" cy="118173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2" name="ID_698351BED33F40418BA4501C6BF19425"/>
        <xdr:cNvPicPr>
          <a:picLocks noChangeAspect="1"/>
        </xdr:cNvPicPr>
      </xdr:nvPicPr>
      <xdr:blipFill>
        <a:blip r:embed="rId11"/>
        <a:stretch>
          <a:fillRect/>
        </a:stretch>
      </xdr:blipFill>
      <xdr:spPr>
        <a:xfrm>
          <a:off x="11496675" y="2044700"/>
          <a:ext cx="3209925" cy="313372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9" name="ID_C8ACD846C4BE4277AA602B3A9D2B9A06"/>
        <xdr:cNvPicPr>
          <a:picLocks noChangeAspect="1"/>
        </xdr:cNvPicPr>
      </xdr:nvPicPr>
      <xdr:blipFill>
        <a:blip r:embed="rId12"/>
        <a:stretch>
          <a:fillRect/>
        </a:stretch>
      </xdr:blipFill>
      <xdr:spPr>
        <a:xfrm>
          <a:off x="12525375" y="14697075"/>
          <a:ext cx="726440" cy="165735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8" name="ID_58805D57A44744898ACBE8D5D87B08F9"/>
        <xdr:cNvPicPr>
          <a:picLocks noChangeAspect="1"/>
        </xdr:cNvPicPr>
      </xdr:nvPicPr>
      <xdr:blipFill>
        <a:blip r:embed="rId13"/>
        <a:stretch>
          <a:fillRect/>
        </a:stretch>
      </xdr:blipFill>
      <xdr:spPr>
        <a:xfrm>
          <a:off x="11496675" y="850900"/>
          <a:ext cx="1238250" cy="332422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7" name="ID_186FF50CED1149ADB7F49EF2584F83DC"/>
        <xdr:cNvPicPr>
          <a:picLocks noChangeAspect="1"/>
        </xdr:cNvPicPr>
      </xdr:nvPicPr>
      <xdr:blipFill>
        <a:blip r:embed="rId14"/>
        <a:stretch>
          <a:fillRect/>
        </a:stretch>
      </xdr:blipFill>
      <xdr:spPr>
        <a:xfrm>
          <a:off x="10539095" y="21348700"/>
          <a:ext cx="5029200" cy="48260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9" name="ID_B2689686CFC6486B8D43AC7D91759536" descr="1720060021438"/>
        <xdr:cNvPicPr>
          <a:picLocks noChangeAspect="1"/>
        </xdr:cNvPicPr>
      </xdr:nvPicPr>
      <xdr:blipFill>
        <a:blip r:embed="rId15"/>
        <a:stretch>
          <a:fillRect/>
        </a:stretch>
      </xdr:blipFill>
      <xdr:spPr>
        <a:xfrm>
          <a:off x="10860405" y="2269490"/>
          <a:ext cx="378460" cy="42037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3" name="ID_D8BE5832342B4B79B6D0EB2AA2AF5313"/>
        <xdr:cNvPicPr>
          <a:picLocks noChangeAspect="1"/>
        </xdr:cNvPicPr>
      </xdr:nvPicPr>
      <xdr:blipFill>
        <a:blip r:embed="rId16"/>
        <a:stretch>
          <a:fillRect/>
        </a:stretch>
      </xdr:blipFill>
      <xdr:spPr>
        <a:xfrm>
          <a:off x="10784840" y="7400290"/>
          <a:ext cx="439420" cy="41973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4" name="ID_20221452CD5E49388EA8AC883371EA13"/>
        <xdr:cNvPicPr>
          <a:picLocks noChangeAspect="1"/>
        </xdr:cNvPicPr>
      </xdr:nvPicPr>
      <xdr:blipFill>
        <a:blip r:embed="rId17"/>
        <a:stretch>
          <a:fillRect/>
        </a:stretch>
      </xdr:blipFill>
      <xdr:spPr>
        <a:xfrm>
          <a:off x="10539095" y="8839200"/>
          <a:ext cx="2749550" cy="245745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33" name="ID_A5CDA99595EB48EA86C57CD105D2643E"/>
        <xdr:cNvPicPr>
          <a:picLocks noChangeAspect="1"/>
        </xdr:cNvPicPr>
      </xdr:nvPicPr>
      <xdr:blipFill>
        <a:blip r:embed="rId18"/>
        <a:stretch>
          <a:fillRect/>
        </a:stretch>
      </xdr:blipFill>
      <xdr:spPr>
        <a:xfrm>
          <a:off x="10971530" y="7848600"/>
          <a:ext cx="515620" cy="53467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34" name="ID_85BE3DE86FA948D0BB7B47516F43BBD4"/>
        <xdr:cNvPicPr>
          <a:picLocks noChangeAspect="1"/>
        </xdr:cNvPicPr>
      </xdr:nvPicPr>
      <xdr:blipFill>
        <a:blip r:embed="rId19"/>
        <a:stretch>
          <a:fillRect/>
        </a:stretch>
      </xdr:blipFill>
      <xdr:spPr>
        <a:xfrm>
          <a:off x="10539095" y="16802100"/>
          <a:ext cx="5029200" cy="457835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39" name="ID_24BB0F9690C64F43819AC21AC3CE6CC2"/>
        <xdr:cNvPicPr>
          <a:picLocks noChangeAspect="1"/>
        </xdr:cNvPicPr>
      </xdr:nvPicPr>
      <xdr:blipFill>
        <a:blip r:embed="rId20"/>
        <a:stretch>
          <a:fillRect/>
        </a:stretch>
      </xdr:blipFill>
      <xdr:spPr>
        <a:xfrm>
          <a:off x="11496675" y="10502900"/>
          <a:ext cx="4743450" cy="523875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88" name="ID_6FC96B8A00334B19A664E80D8D7460BF"/>
        <xdr:cNvPicPr>
          <a:picLocks noChangeAspect="1"/>
        </xdr:cNvPicPr>
      </xdr:nvPicPr>
      <xdr:blipFill>
        <a:blip r:embed="rId21"/>
        <a:stretch>
          <a:fillRect/>
        </a:stretch>
      </xdr:blipFill>
      <xdr:spPr>
        <a:xfrm>
          <a:off x="13877925" y="94665800"/>
          <a:ext cx="1019175" cy="58737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18" name="ID_A9730A8A60E546BEBA5F845CF6ACE441"/>
        <xdr:cNvPicPr>
          <a:picLocks noChangeAspect="1"/>
        </xdr:cNvPicPr>
      </xdr:nvPicPr>
      <xdr:blipFill>
        <a:blip r:embed="rId22"/>
        <a:stretch>
          <a:fillRect/>
        </a:stretch>
      </xdr:blipFill>
      <xdr:spPr>
        <a:xfrm>
          <a:off x="13819505" y="121282460"/>
          <a:ext cx="1260475" cy="78168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17" name="ID_B935E47A88FD4662A526FCE80D52EED1"/>
        <xdr:cNvPicPr>
          <a:picLocks noChangeAspect="1"/>
        </xdr:cNvPicPr>
      </xdr:nvPicPr>
      <xdr:blipFill>
        <a:blip r:embed="rId23"/>
        <a:stretch>
          <a:fillRect/>
        </a:stretch>
      </xdr:blipFill>
      <xdr:spPr>
        <a:xfrm>
          <a:off x="13857605" y="120434100"/>
          <a:ext cx="1196340" cy="72517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96" name="ID_FE2402510EEC4656983B1E928ED86802"/>
        <xdr:cNvPicPr>
          <a:picLocks noChangeAspect="1"/>
        </xdr:cNvPicPr>
      </xdr:nvPicPr>
      <xdr:blipFill>
        <a:blip r:embed="rId24"/>
        <a:stretch>
          <a:fillRect/>
        </a:stretch>
      </xdr:blipFill>
      <xdr:spPr>
        <a:xfrm>
          <a:off x="14430375" y="102695375"/>
          <a:ext cx="400685" cy="72072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95" name="ID_1A8E3133E72D49189CC828F67A213810"/>
        <xdr:cNvPicPr>
          <a:picLocks noChangeAspect="1"/>
        </xdr:cNvPicPr>
      </xdr:nvPicPr>
      <xdr:blipFill>
        <a:blip r:embed="rId25"/>
        <a:stretch>
          <a:fillRect/>
        </a:stretch>
      </xdr:blipFill>
      <xdr:spPr>
        <a:xfrm>
          <a:off x="14239875" y="101815900"/>
          <a:ext cx="723900" cy="7112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94" name="ID_32514AF1E2F04A818C7958CC7D199E4E"/>
        <xdr:cNvPicPr>
          <a:picLocks noChangeAspect="1"/>
        </xdr:cNvPicPr>
      </xdr:nvPicPr>
      <xdr:blipFill>
        <a:blip r:embed="rId26"/>
        <a:stretch>
          <a:fillRect/>
        </a:stretch>
      </xdr:blipFill>
      <xdr:spPr>
        <a:xfrm>
          <a:off x="14192250" y="100860225"/>
          <a:ext cx="657225" cy="69215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92" name="ID_3E61903816AC4435B91A3C708A5E4CD6"/>
        <xdr:cNvPicPr>
          <a:picLocks noChangeAspect="1"/>
        </xdr:cNvPicPr>
      </xdr:nvPicPr>
      <xdr:blipFill>
        <a:blip r:embed="rId27"/>
        <a:stretch>
          <a:fillRect/>
        </a:stretch>
      </xdr:blipFill>
      <xdr:spPr>
        <a:xfrm>
          <a:off x="14220825" y="99167950"/>
          <a:ext cx="467360" cy="69215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91" name="ID_737F9F749771418CBCD6CF54F72E6FD3"/>
        <xdr:cNvPicPr>
          <a:picLocks noChangeAspect="1"/>
        </xdr:cNvPicPr>
      </xdr:nvPicPr>
      <xdr:blipFill>
        <a:blip r:embed="rId28"/>
        <a:stretch>
          <a:fillRect/>
        </a:stretch>
      </xdr:blipFill>
      <xdr:spPr>
        <a:xfrm>
          <a:off x="13916025" y="98202750"/>
          <a:ext cx="933450" cy="76835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90" name="ID_CE907CD940ED4657A49790BDDCB7661E"/>
        <xdr:cNvPicPr>
          <a:picLocks noChangeAspect="1"/>
        </xdr:cNvPicPr>
      </xdr:nvPicPr>
      <xdr:blipFill>
        <a:blip r:embed="rId29"/>
        <a:stretch>
          <a:fillRect/>
        </a:stretch>
      </xdr:blipFill>
      <xdr:spPr>
        <a:xfrm>
          <a:off x="14192250" y="97266125"/>
          <a:ext cx="295910" cy="81597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00" name="ID_49EB2B3319FC42A48E7E4AFBB0F1428A" descr="1733797052859"/>
        <xdr:cNvPicPr>
          <a:picLocks noChangeAspect="1"/>
        </xdr:cNvPicPr>
      </xdr:nvPicPr>
      <xdr:blipFill>
        <a:blip r:embed="rId30"/>
        <a:stretch>
          <a:fillRect/>
        </a:stretch>
      </xdr:blipFill>
      <xdr:spPr>
        <a:xfrm>
          <a:off x="14025880" y="105403650"/>
          <a:ext cx="661670" cy="679450"/>
        </a:xfrm>
        <a:prstGeom prst="rect">
          <a:avLst/>
        </a:prstGeom>
      </xdr:spPr>
    </xdr:pic>
  </etc:cellImage>
  <etc:cellImage>
    <xdr:pic>
      <xdr:nvPicPr>
        <xdr:cNvPr id="103" name="ID_D18ED409EE94425899C6D52862FAA8CB" descr="1733798749221"/>
        <xdr:cNvPicPr>
          <a:picLocks noChangeAspect="1"/>
        </xdr:cNvPicPr>
      </xdr:nvPicPr>
      <xdr:blipFill>
        <a:blip r:embed="rId31"/>
        <a:stretch>
          <a:fillRect/>
        </a:stretch>
      </xdr:blipFill>
      <xdr:spPr>
        <a:xfrm>
          <a:off x="14182090" y="106178350"/>
          <a:ext cx="877570" cy="793750"/>
        </a:xfrm>
        <a:prstGeom prst="rect">
          <a:avLst/>
        </a:prstGeom>
      </xdr:spPr>
    </xdr:pic>
  </etc:cellImage>
  <etc:cellImage>
    <xdr:pic>
      <xdr:nvPicPr>
        <xdr:cNvPr id="104" name="ID_AFF63348BD4F4907A9BF429FA8415D29" descr="1733798856482"/>
        <xdr:cNvPicPr>
          <a:picLocks noChangeAspect="1"/>
        </xdr:cNvPicPr>
      </xdr:nvPicPr>
      <xdr:blipFill>
        <a:blip r:embed="rId32"/>
        <a:stretch>
          <a:fillRect/>
        </a:stretch>
      </xdr:blipFill>
      <xdr:spPr>
        <a:xfrm>
          <a:off x="14114780" y="107143550"/>
          <a:ext cx="648970" cy="717550"/>
        </a:xfrm>
        <a:prstGeom prst="rect">
          <a:avLst/>
        </a:prstGeom>
      </xdr:spPr>
    </xdr:pic>
  </etc:cellImage>
  <etc:cellImage>
    <xdr:pic>
      <xdr:nvPicPr>
        <xdr:cNvPr id="109" name="ID_07E34AC88B38446096EF6707C8E9579A"/>
        <xdr:cNvPicPr>
          <a:picLocks noChangeAspect="1"/>
        </xdr:cNvPicPr>
      </xdr:nvPicPr>
      <xdr:blipFill>
        <a:blip r:embed="rId33"/>
        <a:stretch>
          <a:fillRect/>
        </a:stretch>
      </xdr:blipFill>
      <xdr:spPr>
        <a:xfrm>
          <a:off x="13239750" y="111534575"/>
          <a:ext cx="2478405" cy="68326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11" name="ID_F588E7369456417C93A00EBC4D03C7C4"/>
        <xdr:cNvPicPr>
          <a:picLocks noChangeAspect="1"/>
        </xdr:cNvPicPr>
      </xdr:nvPicPr>
      <xdr:blipFill>
        <a:blip r:embed="rId22"/>
        <a:stretch>
          <a:fillRect/>
        </a:stretch>
      </xdr:blipFill>
      <xdr:spPr>
        <a:xfrm>
          <a:off x="13997305" y="113303050"/>
          <a:ext cx="1143000" cy="70866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12" name="ID_51D00330D88F46508CF577B9CF5F91E7"/>
        <xdr:cNvPicPr>
          <a:picLocks noChangeAspect="1"/>
        </xdr:cNvPicPr>
      </xdr:nvPicPr>
      <xdr:blipFill>
        <a:blip r:embed="rId34"/>
        <a:stretch>
          <a:fillRect/>
        </a:stretch>
      </xdr:blipFill>
      <xdr:spPr>
        <a:xfrm>
          <a:off x="13325475" y="114201575"/>
          <a:ext cx="2350135" cy="60706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15" name="ID_AAC7CC0E453A40BA9E5EC4F7CB4EF455"/>
        <xdr:cNvPicPr>
          <a:picLocks noChangeAspect="1"/>
        </xdr:cNvPicPr>
      </xdr:nvPicPr>
      <xdr:blipFill>
        <a:blip r:embed="rId35"/>
        <a:stretch>
          <a:fillRect/>
        </a:stretch>
      </xdr:blipFill>
      <xdr:spPr>
        <a:xfrm>
          <a:off x="13354050" y="115931950"/>
          <a:ext cx="2366645" cy="75374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5" name="ID_F2097D5F06494572B8F16274C85C510A"/>
        <xdr:cNvPicPr>
          <a:picLocks noChangeAspect="1"/>
        </xdr:cNvPicPr>
      </xdr:nvPicPr>
      <xdr:blipFill>
        <a:blip r:embed="rId36"/>
        <a:stretch>
          <a:fillRect/>
        </a:stretch>
      </xdr:blipFill>
      <xdr:spPr>
        <a:xfrm>
          <a:off x="14405610" y="15444470"/>
          <a:ext cx="596265" cy="72898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6" name="ID_21959953846D462295DD1E8E5EF50844"/>
        <xdr:cNvPicPr>
          <a:picLocks noChangeAspect="1"/>
        </xdr:cNvPicPr>
      </xdr:nvPicPr>
      <xdr:blipFill>
        <a:blip r:embed="rId37"/>
        <a:stretch>
          <a:fillRect/>
        </a:stretch>
      </xdr:blipFill>
      <xdr:spPr>
        <a:xfrm>
          <a:off x="14288135" y="14518005"/>
          <a:ext cx="608965" cy="69024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5" name="ID_64B18BE16DCA4F06A9E680E1D5EB53B0"/>
        <xdr:cNvPicPr>
          <a:picLocks noChangeAspect="1"/>
        </xdr:cNvPicPr>
      </xdr:nvPicPr>
      <xdr:blipFill>
        <a:blip r:embed="rId38"/>
        <a:stretch>
          <a:fillRect/>
        </a:stretch>
      </xdr:blipFill>
      <xdr:spPr>
        <a:xfrm flipH="1">
          <a:off x="14396085" y="13644880"/>
          <a:ext cx="264160" cy="64262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31" name="ID_8D5E0CB5D852455A898522D4978560C1" descr="1733796141267"/>
        <xdr:cNvPicPr>
          <a:picLocks noChangeAspect="1"/>
        </xdr:cNvPicPr>
      </xdr:nvPicPr>
      <xdr:blipFill>
        <a:blip r:embed="rId39"/>
        <a:stretch>
          <a:fillRect/>
        </a:stretch>
      </xdr:blipFill>
      <xdr:spPr>
        <a:xfrm flipH="1">
          <a:off x="14307185" y="17211040"/>
          <a:ext cx="421640" cy="631190"/>
        </a:xfrm>
        <a:prstGeom prst="rect">
          <a:avLst/>
        </a:prstGeom>
      </xdr:spPr>
    </xdr:pic>
  </etc:cellImage>
  <etc:cellImage>
    <xdr:pic>
      <xdr:nvPicPr>
        <xdr:cNvPr id="32" name="ID_624335DEFECF443EB2DA043F5E465EAE"/>
        <xdr:cNvPicPr>
          <a:picLocks noChangeAspect="1"/>
        </xdr:cNvPicPr>
      </xdr:nvPicPr>
      <xdr:blipFill>
        <a:blip r:embed="rId40"/>
        <a:stretch>
          <a:fillRect/>
        </a:stretch>
      </xdr:blipFill>
      <xdr:spPr>
        <a:xfrm>
          <a:off x="13975715" y="18154015"/>
          <a:ext cx="1407160" cy="58801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35" name="ID_F73FEB27CB444E30A7ABE834636C825E"/>
        <xdr:cNvPicPr>
          <a:picLocks noChangeAspect="1"/>
        </xdr:cNvPicPr>
      </xdr:nvPicPr>
      <xdr:blipFill>
        <a:blip r:embed="rId41"/>
        <a:stretch>
          <a:fillRect/>
        </a:stretch>
      </xdr:blipFill>
      <xdr:spPr>
        <a:xfrm>
          <a:off x="14309725" y="19000470"/>
          <a:ext cx="462280" cy="72263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40" name="ID_D2117D96A35B48E49A47B5BD1595A4E2"/>
        <xdr:cNvPicPr>
          <a:picLocks noChangeAspect="1"/>
        </xdr:cNvPicPr>
      </xdr:nvPicPr>
      <xdr:blipFill>
        <a:blip r:embed="rId42"/>
        <a:stretch>
          <a:fillRect/>
        </a:stretch>
      </xdr:blipFill>
      <xdr:spPr>
        <a:xfrm>
          <a:off x="14292580" y="19852005"/>
          <a:ext cx="709295" cy="68072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41" name="ID_D15E50BDFFBA4DCFAD669F896DFB04C2"/>
        <xdr:cNvPicPr>
          <a:picLocks noChangeAspect="1"/>
        </xdr:cNvPicPr>
      </xdr:nvPicPr>
      <xdr:blipFill>
        <a:blip r:embed="rId43"/>
        <a:stretch>
          <a:fillRect/>
        </a:stretch>
      </xdr:blipFill>
      <xdr:spPr>
        <a:xfrm>
          <a:off x="13655675" y="20808950"/>
          <a:ext cx="1955800" cy="60325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42" name="ID_389C13F6BEB44BA09A439863D59609AA"/>
        <xdr:cNvPicPr>
          <a:picLocks noChangeAspect="1"/>
        </xdr:cNvPicPr>
      </xdr:nvPicPr>
      <xdr:blipFill>
        <a:blip r:embed="rId44"/>
        <a:stretch>
          <a:fillRect/>
        </a:stretch>
      </xdr:blipFill>
      <xdr:spPr>
        <a:xfrm>
          <a:off x="13892530" y="21572855"/>
          <a:ext cx="1328420" cy="69977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47" name="ID_DB1B32050AFE4FD3AD46CD95A87C774D"/>
        <xdr:cNvPicPr>
          <a:picLocks noChangeAspect="1"/>
        </xdr:cNvPicPr>
      </xdr:nvPicPr>
      <xdr:blipFill>
        <a:blip r:embed="rId45"/>
        <a:stretch>
          <a:fillRect/>
        </a:stretch>
      </xdr:blipFill>
      <xdr:spPr>
        <a:xfrm>
          <a:off x="13776325" y="23863300"/>
          <a:ext cx="1082675" cy="82867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43" name="ID_E8CD8739BB1D417490D97A49A29421CD"/>
        <xdr:cNvPicPr>
          <a:picLocks noChangeAspect="1"/>
        </xdr:cNvPicPr>
      </xdr:nvPicPr>
      <xdr:blipFill>
        <a:blip r:embed="rId46"/>
        <a:stretch>
          <a:fillRect/>
        </a:stretch>
      </xdr:blipFill>
      <xdr:spPr>
        <a:xfrm>
          <a:off x="14353540" y="24714200"/>
          <a:ext cx="583565" cy="90805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44" name="ID_994B7137BFA44F0EB796D3E69A8D6A64"/>
        <xdr:cNvPicPr>
          <a:picLocks noChangeAspect="1"/>
        </xdr:cNvPicPr>
      </xdr:nvPicPr>
      <xdr:blipFill>
        <a:blip r:embed="rId47"/>
        <a:stretch>
          <a:fillRect/>
        </a:stretch>
      </xdr:blipFill>
      <xdr:spPr>
        <a:xfrm flipH="1">
          <a:off x="14382750" y="25777190"/>
          <a:ext cx="461010" cy="66738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48" name="ID_137C5ACA3C234117BBEE1874FF368B17"/>
        <xdr:cNvPicPr>
          <a:picLocks noChangeAspect="1"/>
        </xdr:cNvPicPr>
      </xdr:nvPicPr>
      <xdr:blipFill>
        <a:blip r:embed="rId48"/>
        <a:stretch>
          <a:fillRect/>
        </a:stretch>
      </xdr:blipFill>
      <xdr:spPr>
        <a:xfrm flipH="1">
          <a:off x="14230350" y="28282265"/>
          <a:ext cx="772160" cy="90233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49" name="ID_DD94A2B212694259923CA4ACD68EF182" descr="1733795358893"/>
        <xdr:cNvPicPr>
          <a:picLocks noChangeAspect="1"/>
        </xdr:cNvPicPr>
      </xdr:nvPicPr>
      <xdr:blipFill>
        <a:blip r:embed="rId49"/>
        <a:stretch>
          <a:fillRect/>
        </a:stretch>
      </xdr:blipFill>
      <xdr:spPr>
        <a:xfrm flipH="1">
          <a:off x="14125575" y="29206825"/>
          <a:ext cx="513715" cy="841375"/>
        </a:xfrm>
        <a:prstGeom prst="rect">
          <a:avLst/>
        </a:prstGeom>
      </xdr:spPr>
    </xdr:pic>
  </etc:cellImage>
  <etc:cellImage>
    <xdr:pic>
      <xdr:nvPicPr>
        <xdr:cNvPr id="50" name="ID_F4EBE843577A431ABCB505D809A79D4B"/>
        <xdr:cNvPicPr>
          <a:picLocks noChangeAspect="1"/>
        </xdr:cNvPicPr>
      </xdr:nvPicPr>
      <xdr:blipFill>
        <a:blip r:embed="rId50"/>
        <a:stretch>
          <a:fillRect/>
        </a:stretch>
      </xdr:blipFill>
      <xdr:spPr>
        <a:xfrm>
          <a:off x="13925550" y="30197425"/>
          <a:ext cx="989965" cy="65024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22" name="ID_E06F37B3B9F04A2CAE4C1F628A8BF033"/>
        <xdr:cNvPicPr>
          <a:picLocks noChangeAspect="1"/>
        </xdr:cNvPicPr>
      </xdr:nvPicPr>
      <xdr:blipFill>
        <a:blip r:embed="rId51"/>
        <a:stretch>
          <a:fillRect/>
        </a:stretch>
      </xdr:blipFill>
      <xdr:spPr>
        <a:xfrm>
          <a:off x="14274800" y="31044515"/>
          <a:ext cx="374650" cy="78803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51" name="ID_1193C5AA5BE842898E34DC518A21A8E8"/>
        <xdr:cNvPicPr>
          <a:picLocks noChangeAspect="1"/>
        </xdr:cNvPicPr>
      </xdr:nvPicPr>
      <xdr:blipFill>
        <a:blip r:embed="rId52"/>
        <a:stretch>
          <a:fillRect/>
        </a:stretch>
      </xdr:blipFill>
      <xdr:spPr>
        <a:xfrm>
          <a:off x="14099540" y="31896050"/>
          <a:ext cx="683260" cy="81915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52" name="ID_1931E6F93D444BB38B83E147FF9202FF" descr="1733796045016"/>
        <xdr:cNvPicPr>
          <a:picLocks noChangeAspect="1"/>
        </xdr:cNvPicPr>
      </xdr:nvPicPr>
      <xdr:blipFill>
        <a:blip r:embed="rId53"/>
        <a:stretch>
          <a:fillRect/>
        </a:stretch>
      </xdr:blipFill>
      <xdr:spPr>
        <a:xfrm>
          <a:off x="14274165" y="32943165"/>
          <a:ext cx="477520" cy="533400"/>
        </a:xfrm>
        <a:prstGeom prst="rect">
          <a:avLst/>
        </a:prstGeom>
      </xdr:spPr>
    </xdr:pic>
  </etc:cellImage>
  <etc:cellImage>
    <xdr:pic>
      <xdr:nvPicPr>
        <xdr:cNvPr id="53" name="ID_49712AB929BA4B1A92D69FDAA6DA767B"/>
        <xdr:cNvPicPr>
          <a:picLocks noChangeAspect="1"/>
        </xdr:cNvPicPr>
      </xdr:nvPicPr>
      <xdr:blipFill>
        <a:blip r:embed="rId54"/>
        <a:stretch>
          <a:fillRect/>
        </a:stretch>
      </xdr:blipFill>
      <xdr:spPr>
        <a:xfrm>
          <a:off x="13973175" y="33648015"/>
          <a:ext cx="733425" cy="77216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54" name="ID_595BD1AC8DE0421FAE8FB165A6E0E9D1"/>
        <xdr:cNvPicPr>
          <a:picLocks noChangeAspect="1"/>
        </xdr:cNvPicPr>
      </xdr:nvPicPr>
      <xdr:blipFill>
        <a:blip r:embed="rId55"/>
        <a:stretch>
          <a:fillRect/>
        </a:stretch>
      </xdr:blipFill>
      <xdr:spPr>
        <a:xfrm>
          <a:off x="14175105" y="34610675"/>
          <a:ext cx="454660" cy="71818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55" name="ID_87A450F7C1B64FBF95D4129A00B63AC5"/>
        <xdr:cNvPicPr>
          <a:picLocks noChangeAspect="1"/>
        </xdr:cNvPicPr>
      </xdr:nvPicPr>
      <xdr:blipFill>
        <a:blip r:embed="rId56"/>
        <a:stretch>
          <a:fillRect/>
        </a:stretch>
      </xdr:blipFill>
      <xdr:spPr>
        <a:xfrm>
          <a:off x="14200505" y="35544125"/>
          <a:ext cx="382270" cy="63817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58" name="ID_FC26919B50004740AD737DC7E9F7F41F" descr="1733796912120"/>
        <xdr:cNvPicPr>
          <a:picLocks noChangeAspect="1"/>
        </xdr:cNvPicPr>
      </xdr:nvPicPr>
      <xdr:blipFill>
        <a:blip r:embed="rId57"/>
        <a:stretch>
          <a:fillRect/>
        </a:stretch>
      </xdr:blipFill>
      <xdr:spPr>
        <a:xfrm flipH="1">
          <a:off x="14249400" y="38200965"/>
          <a:ext cx="337820" cy="718185"/>
        </a:xfrm>
        <a:prstGeom prst="rect">
          <a:avLst/>
        </a:prstGeom>
      </xdr:spPr>
    </xdr:pic>
  </etc:cellImage>
  <etc:cellImage>
    <xdr:pic>
      <xdr:nvPicPr>
        <xdr:cNvPr id="59" name="ID_9C3EF4AA45B34CC4A382B255C7A4E375" descr="1733797235461"/>
        <xdr:cNvPicPr>
          <a:picLocks noChangeAspect="1"/>
        </xdr:cNvPicPr>
      </xdr:nvPicPr>
      <xdr:blipFill>
        <a:blip r:embed="rId58"/>
        <a:stretch>
          <a:fillRect/>
        </a:stretch>
      </xdr:blipFill>
      <xdr:spPr>
        <a:xfrm>
          <a:off x="14142085" y="39090600"/>
          <a:ext cx="1031240" cy="532765"/>
        </a:xfrm>
        <a:prstGeom prst="rect">
          <a:avLst/>
        </a:prstGeom>
      </xdr:spPr>
    </xdr:pic>
  </etc:cellImage>
  <etc:cellImage>
    <xdr:pic>
      <xdr:nvPicPr>
        <xdr:cNvPr id="60" name="ID_C152D3D6ACFC4883A15C02996E78E74F" descr="1733797951284"/>
        <xdr:cNvPicPr>
          <a:picLocks noChangeAspect="1"/>
        </xdr:cNvPicPr>
      </xdr:nvPicPr>
      <xdr:blipFill>
        <a:blip r:embed="rId59"/>
        <a:stretch>
          <a:fillRect/>
        </a:stretch>
      </xdr:blipFill>
      <xdr:spPr>
        <a:xfrm>
          <a:off x="14276705" y="40027225"/>
          <a:ext cx="621030" cy="626110"/>
        </a:xfrm>
        <a:prstGeom prst="rect">
          <a:avLst/>
        </a:prstGeom>
      </xdr:spPr>
    </xdr:pic>
  </etc:cellImage>
  <etc:cellImage>
    <xdr:pic>
      <xdr:nvPicPr>
        <xdr:cNvPr id="61" name="ID_F587EAD1D94444DBA88ACC499C216DA4"/>
        <xdr:cNvPicPr>
          <a:picLocks noChangeAspect="1"/>
        </xdr:cNvPicPr>
      </xdr:nvPicPr>
      <xdr:blipFill>
        <a:blip r:embed="rId60"/>
        <a:stretch>
          <a:fillRect/>
        </a:stretch>
      </xdr:blipFill>
      <xdr:spPr>
        <a:xfrm flipH="1">
          <a:off x="14092555" y="40716200"/>
          <a:ext cx="633095" cy="87947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62" name="ID_777ADB78DB7D484780F5ADA3B71EB2B9" descr="1733797410608"/>
        <xdr:cNvPicPr>
          <a:picLocks noChangeAspect="1"/>
        </xdr:cNvPicPr>
      </xdr:nvPicPr>
      <xdr:blipFill>
        <a:blip r:embed="rId61"/>
        <a:stretch>
          <a:fillRect/>
        </a:stretch>
      </xdr:blipFill>
      <xdr:spPr>
        <a:xfrm>
          <a:off x="14336395" y="43440350"/>
          <a:ext cx="788670" cy="831850"/>
        </a:xfrm>
        <a:prstGeom prst="rect">
          <a:avLst/>
        </a:prstGeom>
      </xdr:spPr>
    </xdr:pic>
  </etc:cellImage>
  <etc:cellImage>
    <xdr:pic>
      <xdr:nvPicPr>
        <xdr:cNvPr id="65" name="ID_FF2C32155446450BAE3A772897B68899" descr="1733798320802"/>
        <xdr:cNvPicPr>
          <a:picLocks noChangeAspect="1"/>
        </xdr:cNvPicPr>
      </xdr:nvPicPr>
      <xdr:blipFill>
        <a:blip r:embed="rId62"/>
        <a:stretch>
          <a:fillRect/>
        </a:stretch>
      </xdr:blipFill>
      <xdr:spPr>
        <a:xfrm>
          <a:off x="14230350" y="46126400"/>
          <a:ext cx="771525" cy="812800"/>
        </a:xfrm>
        <a:prstGeom prst="rect">
          <a:avLst/>
        </a:prstGeom>
      </xdr:spPr>
    </xdr:pic>
  </etc:cellImage>
  <etc:cellImage>
    <xdr:pic>
      <xdr:nvPicPr>
        <xdr:cNvPr id="67" name="ID_1B464B42EDFA409BB4934FC77BABA9D3"/>
        <xdr:cNvPicPr>
          <a:picLocks noChangeAspect="1"/>
        </xdr:cNvPicPr>
      </xdr:nvPicPr>
      <xdr:blipFill>
        <a:blip r:embed="rId63"/>
        <a:stretch>
          <a:fillRect/>
        </a:stretch>
      </xdr:blipFill>
      <xdr:spPr>
        <a:xfrm>
          <a:off x="14039850" y="48717200"/>
          <a:ext cx="1010920" cy="8890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68" name="ID_868108974775463EB1D44BEBF69EBE68"/>
        <xdr:cNvPicPr>
          <a:picLocks noChangeAspect="1"/>
        </xdr:cNvPicPr>
      </xdr:nvPicPr>
      <xdr:blipFill>
        <a:blip r:embed="rId64"/>
        <a:stretch>
          <a:fillRect/>
        </a:stretch>
      </xdr:blipFill>
      <xdr:spPr>
        <a:xfrm>
          <a:off x="14173200" y="49745900"/>
          <a:ext cx="752475" cy="7493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69" name="ID_2F6A0FC2F47449A3A9C6B2957DCBC0F0"/>
        <xdr:cNvPicPr>
          <a:picLocks noChangeAspect="1"/>
        </xdr:cNvPicPr>
      </xdr:nvPicPr>
      <xdr:blipFill>
        <a:blip r:embed="rId65"/>
        <a:stretch>
          <a:fillRect/>
        </a:stretch>
      </xdr:blipFill>
      <xdr:spPr>
        <a:xfrm>
          <a:off x="14133830" y="50604420"/>
          <a:ext cx="667385" cy="64643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70" name="ID_27D94A0A5B174D30AF9AD01C2958C88D"/>
        <xdr:cNvPicPr>
          <a:picLocks noChangeAspect="1"/>
        </xdr:cNvPicPr>
      </xdr:nvPicPr>
      <xdr:blipFill>
        <a:blip r:embed="rId66"/>
        <a:stretch>
          <a:fillRect/>
        </a:stretch>
      </xdr:blipFill>
      <xdr:spPr>
        <a:xfrm>
          <a:off x="14424025" y="51384200"/>
          <a:ext cx="294005" cy="8890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71" name="ID_5C42717029FC4E7886A0BA69DF25EEB2"/>
        <xdr:cNvPicPr>
          <a:picLocks noChangeAspect="1"/>
        </xdr:cNvPicPr>
      </xdr:nvPicPr>
      <xdr:blipFill>
        <a:blip r:embed="rId67"/>
        <a:stretch>
          <a:fillRect/>
        </a:stretch>
      </xdr:blipFill>
      <xdr:spPr>
        <a:xfrm>
          <a:off x="14011275" y="66627375"/>
          <a:ext cx="741680" cy="75882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72" name="ID_70DE885B6C1E49578E48B2BF4D4BD6BB"/>
        <xdr:cNvPicPr>
          <a:picLocks noChangeAspect="1"/>
        </xdr:cNvPicPr>
      </xdr:nvPicPr>
      <xdr:blipFill>
        <a:blip r:embed="rId68"/>
        <a:stretch>
          <a:fillRect/>
        </a:stretch>
      </xdr:blipFill>
      <xdr:spPr>
        <a:xfrm>
          <a:off x="14144625" y="67478275"/>
          <a:ext cx="646430" cy="73977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73" name="ID_C6180A6E0BB844CA952F429CC78B7F17"/>
        <xdr:cNvPicPr>
          <a:picLocks noChangeAspect="1"/>
        </xdr:cNvPicPr>
      </xdr:nvPicPr>
      <xdr:blipFill>
        <a:blip r:embed="rId69"/>
        <a:stretch>
          <a:fillRect/>
        </a:stretch>
      </xdr:blipFill>
      <xdr:spPr>
        <a:xfrm>
          <a:off x="14144625" y="68472050"/>
          <a:ext cx="572135" cy="69215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74" name="ID_1656B94A091C4ED389CCE09ADC35A937"/>
        <xdr:cNvPicPr>
          <a:picLocks noChangeAspect="1"/>
        </xdr:cNvPicPr>
      </xdr:nvPicPr>
      <xdr:blipFill>
        <a:blip r:embed="rId70"/>
        <a:stretch>
          <a:fillRect/>
        </a:stretch>
      </xdr:blipFill>
      <xdr:spPr>
        <a:xfrm>
          <a:off x="14030325" y="69246750"/>
          <a:ext cx="810260" cy="72072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75" name="ID_BA4ACC5BA1FA40E5A0195763832FC843"/>
        <xdr:cNvPicPr>
          <a:picLocks noChangeAspect="1"/>
        </xdr:cNvPicPr>
      </xdr:nvPicPr>
      <xdr:blipFill>
        <a:blip r:embed="rId71"/>
        <a:stretch>
          <a:fillRect/>
        </a:stretch>
      </xdr:blipFill>
      <xdr:spPr>
        <a:xfrm>
          <a:off x="14182725" y="70084950"/>
          <a:ext cx="675640" cy="8890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76" name="ID_B2B0D19B2DBC4567927971EE18CF1934"/>
        <xdr:cNvPicPr>
          <a:picLocks noChangeAspect="1"/>
        </xdr:cNvPicPr>
      </xdr:nvPicPr>
      <xdr:blipFill>
        <a:blip r:embed="rId72"/>
        <a:stretch>
          <a:fillRect/>
        </a:stretch>
      </xdr:blipFill>
      <xdr:spPr>
        <a:xfrm>
          <a:off x="14125575" y="71901050"/>
          <a:ext cx="562610" cy="71437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77" name="ID_9147489E84E64C0C9CD3BF7A25C0D053"/>
        <xdr:cNvPicPr>
          <a:picLocks noChangeAspect="1"/>
        </xdr:cNvPicPr>
      </xdr:nvPicPr>
      <xdr:blipFill>
        <a:blip r:embed="rId73"/>
        <a:stretch>
          <a:fillRect/>
        </a:stretch>
      </xdr:blipFill>
      <xdr:spPr>
        <a:xfrm>
          <a:off x="14039850" y="72774175"/>
          <a:ext cx="886460" cy="75882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78" name="ID_6C8A22820316484EAC970A0D8C4857E7"/>
        <xdr:cNvPicPr>
          <a:picLocks noChangeAspect="1"/>
        </xdr:cNvPicPr>
      </xdr:nvPicPr>
      <xdr:blipFill>
        <a:blip r:embed="rId74"/>
        <a:stretch>
          <a:fillRect/>
        </a:stretch>
      </xdr:blipFill>
      <xdr:spPr>
        <a:xfrm>
          <a:off x="14068425" y="73748900"/>
          <a:ext cx="685800" cy="7493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79" name="ID_37486D9EFF0C4376A2106034DD4DF417"/>
        <xdr:cNvPicPr>
          <a:picLocks noChangeAspect="1"/>
        </xdr:cNvPicPr>
      </xdr:nvPicPr>
      <xdr:blipFill>
        <a:blip r:embed="rId75"/>
        <a:stretch>
          <a:fillRect/>
        </a:stretch>
      </xdr:blipFill>
      <xdr:spPr>
        <a:xfrm>
          <a:off x="14077950" y="77165200"/>
          <a:ext cx="847725" cy="8890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80" name="ID_FC84702205D24ECD86293541D15DA057"/>
        <xdr:cNvPicPr>
          <a:picLocks noChangeAspect="1"/>
        </xdr:cNvPicPr>
      </xdr:nvPicPr>
      <xdr:blipFill>
        <a:blip r:embed="rId76"/>
        <a:stretch>
          <a:fillRect/>
        </a:stretch>
      </xdr:blipFill>
      <xdr:spPr>
        <a:xfrm>
          <a:off x="14154150" y="78174850"/>
          <a:ext cx="533400" cy="73025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82" name="ID_B657F75551834BE79DC3B65DFF3006CA"/>
        <xdr:cNvPicPr>
          <a:picLocks noChangeAspect="1"/>
        </xdr:cNvPicPr>
      </xdr:nvPicPr>
      <xdr:blipFill>
        <a:blip r:embed="rId77"/>
        <a:stretch>
          <a:fillRect/>
        </a:stretch>
      </xdr:blipFill>
      <xdr:spPr>
        <a:xfrm>
          <a:off x="14029690" y="79005430"/>
          <a:ext cx="991235" cy="82677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97" name="ID_019E3BFA5F0E4C1C83A7D89E1F83FDE2"/>
        <xdr:cNvPicPr>
          <a:picLocks noChangeAspect="1"/>
        </xdr:cNvPicPr>
      </xdr:nvPicPr>
      <xdr:blipFill>
        <a:blip r:embed="rId78"/>
        <a:stretch>
          <a:fillRect/>
        </a:stretch>
      </xdr:blipFill>
      <xdr:spPr>
        <a:xfrm>
          <a:off x="14072235" y="79933800"/>
          <a:ext cx="762635" cy="81597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83" name="ID_3482962B7EED4A5B814DD8AE291D6C50" descr="bf74f51d4d7f79d7796cc656de26e2a"/>
        <xdr:cNvPicPr>
          <a:picLocks noChangeAspect="1"/>
        </xdr:cNvPicPr>
      </xdr:nvPicPr>
      <xdr:blipFill>
        <a:blip r:embed="rId79"/>
        <a:stretch>
          <a:fillRect/>
        </a:stretch>
      </xdr:blipFill>
      <xdr:spPr>
        <a:xfrm>
          <a:off x="14108430" y="80883125"/>
          <a:ext cx="560070" cy="727075"/>
        </a:xfrm>
        <a:prstGeom prst="rect">
          <a:avLst/>
        </a:prstGeom>
      </xdr:spPr>
    </xdr:pic>
  </etc:cellImage>
  <etc:cellImage>
    <xdr:pic>
      <xdr:nvPicPr>
        <xdr:cNvPr id="99" name="ID_3993873614914C46A73CEF24934D5E33" descr="5642a93d97e98e90a193936056e7968"/>
        <xdr:cNvPicPr>
          <a:picLocks noChangeAspect="1"/>
        </xdr:cNvPicPr>
      </xdr:nvPicPr>
      <xdr:blipFill>
        <a:blip r:embed="rId80"/>
        <a:stretch>
          <a:fillRect/>
        </a:stretch>
      </xdr:blipFill>
      <xdr:spPr>
        <a:xfrm>
          <a:off x="14140180" y="81657190"/>
          <a:ext cx="566420" cy="842010"/>
        </a:xfrm>
        <a:prstGeom prst="rect">
          <a:avLst/>
        </a:prstGeom>
      </xdr:spPr>
    </xdr:pic>
  </etc:cellImage>
  <etc:cellImage>
    <xdr:pic>
      <xdr:nvPicPr>
        <xdr:cNvPr id="86" name="ID_E261D3C6122E4615B14DF826B4068766" descr="1733797879217"/>
        <xdr:cNvPicPr>
          <a:picLocks noChangeAspect="1"/>
        </xdr:cNvPicPr>
      </xdr:nvPicPr>
      <xdr:blipFill>
        <a:blip r:embed="rId81"/>
        <a:stretch>
          <a:fillRect/>
        </a:stretch>
      </xdr:blipFill>
      <xdr:spPr>
        <a:xfrm>
          <a:off x="14001115" y="83388200"/>
          <a:ext cx="886460" cy="889000"/>
        </a:xfrm>
        <a:prstGeom prst="rect">
          <a:avLst/>
        </a:prstGeom>
      </xdr:spPr>
    </xdr:pic>
  </etc:cellImage>
  <etc:cellImage>
    <xdr:pic>
      <xdr:nvPicPr>
        <xdr:cNvPr id="87" name="ID_47E3FEC38F2B4FE9B34EC46CDE32DCD4" descr="1733799068442"/>
        <xdr:cNvPicPr>
          <a:picLocks noChangeAspect="1"/>
        </xdr:cNvPicPr>
      </xdr:nvPicPr>
      <xdr:blipFill>
        <a:blip r:embed="rId82"/>
        <a:stretch>
          <a:fillRect/>
        </a:stretch>
      </xdr:blipFill>
      <xdr:spPr>
        <a:xfrm>
          <a:off x="14138910" y="84277200"/>
          <a:ext cx="710565" cy="889000"/>
        </a:xfrm>
        <a:prstGeom prst="rect">
          <a:avLst/>
        </a:prstGeom>
      </xdr:spPr>
    </xdr:pic>
  </etc:cellImage>
  <etc:cellImage>
    <xdr:pic>
      <xdr:nvPicPr>
        <xdr:cNvPr id="98" name="ID_E4EFCB001B6F437FA85487ED35780371" descr="e34126e81974addc3ecdb523ca11a41"/>
        <xdr:cNvPicPr>
          <a:picLocks noChangeAspect="1"/>
        </xdr:cNvPicPr>
      </xdr:nvPicPr>
      <xdr:blipFill>
        <a:blip r:embed="rId83">
          <a:clrChange>
            <a:clrFrom>
              <a:srgbClr val="CBD2E5"/>
            </a:clrFrom>
            <a:clrTo>
              <a:srgbClr val="CBD2E5">
                <a:alpha val="0"/>
              </a:srgbClr>
            </a:clrTo>
          </a:clrChange>
        </a:blip>
        <a:stretch>
          <a:fillRect/>
        </a:stretch>
      </xdr:blipFill>
      <xdr:spPr>
        <a:xfrm>
          <a:off x="13877925" y="86452075"/>
          <a:ext cx="1073785" cy="82232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05" name="ID_8A18992F72EA4DAC9B2B0017CD85630C" descr="352660221cccf11c15eb51640d7a89e"/>
        <xdr:cNvPicPr>
          <a:picLocks noChangeAspect="1"/>
        </xdr:cNvPicPr>
      </xdr:nvPicPr>
      <xdr:blipFill>
        <a:blip r:embed="rId84">
          <a:clrChange>
            <a:clrFrom>
              <a:srgbClr val="CBD2E5"/>
            </a:clrFrom>
            <a:clrTo>
              <a:srgbClr val="CBD2E5">
                <a:alpha val="0"/>
              </a:srgbClr>
            </a:clrTo>
          </a:clrChange>
        </a:blip>
        <a:stretch>
          <a:fillRect/>
        </a:stretch>
      </xdr:blipFill>
      <xdr:spPr>
        <a:xfrm>
          <a:off x="13916025" y="87398225"/>
          <a:ext cx="1030605" cy="76517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06" name="ID_F643A0974ED54086BADB6640F2AEA488"/>
        <xdr:cNvPicPr>
          <a:picLocks noChangeAspect="1"/>
        </xdr:cNvPicPr>
      </xdr:nvPicPr>
      <xdr:blipFill>
        <a:blip r:embed="rId85"/>
        <a:srcRect t="21100" b="14439"/>
        <a:stretch>
          <a:fillRect/>
        </a:stretch>
      </xdr:blipFill>
      <xdr:spPr>
        <a:xfrm>
          <a:off x="13763625" y="88372950"/>
          <a:ext cx="1550035" cy="67945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16" name="ID_24680F8EAD4A482CB58B97BDDA5D5A0C" descr="78c6ae2cbd386612a25a3a38ea74018"/>
        <xdr:cNvPicPr>
          <a:picLocks noChangeAspect="1"/>
        </xdr:cNvPicPr>
      </xdr:nvPicPr>
      <xdr:blipFill>
        <a:blip r:embed="rId86">
          <a:clrChange>
            <a:clrFrom>
              <a:srgbClr val="010101"/>
            </a:clrFrom>
            <a:clrTo>
              <a:srgbClr val="010101">
                <a:alpha val="0"/>
              </a:srgbClr>
            </a:clrTo>
          </a:clrChange>
        </a:blip>
        <a:srcRect t="42386" b="33876"/>
        <a:stretch>
          <a:fillRect/>
        </a:stretch>
      </xdr:blipFill>
      <xdr:spPr>
        <a:xfrm>
          <a:off x="13639165" y="89185750"/>
          <a:ext cx="1670050" cy="89535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20" name="ID_898077E6253C43A4BD3DD594F7C7BFCF"/>
        <xdr:cNvPicPr>
          <a:picLocks noChangeAspect="1"/>
        </xdr:cNvPicPr>
      </xdr:nvPicPr>
      <xdr:blipFill>
        <a:blip r:embed="rId87"/>
        <a:stretch>
          <a:fillRect/>
        </a:stretch>
      </xdr:blipFill>
      <xdr:spPr>
        <a:xfrm>
          <a:off x="14222095" y="90226515"/>
          <a:ext cx="636905" cy="74358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21" name="ID_951D92E88CC14231B62FDE21E0A8AE87"/>
        <xdr:cNvPicPr>
          <a:picLocks noChangeAspect="1"/>
        </xdr:cNvPicPr>
      </xdr:nvPicPr>
      <xdr:blipFill>
        <a:blip r:embed="rId88"/>
        <a:stretch>
          <a:fillRect/>
        </a:stretch>
      </xdr:blipFill>
      <xdr:spPr>
        <a:xfrm>
          <a:off x="13906500" y="94580075"/>
          <a:ext cx="800100" cy="75882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23" name="ID_FE3C200777584C0FA334F19AA4A2510D"/>
        <xdr:cNvPicPr>
          <a:picLocks noChangeAspect="1"/>
        </xdr:cNvPicPr>
      </xdr:nvPicPr>
      <xdr:blipFill>
        <a:blip r:embed="rId89"/>
        <a:stretch>
          <a:fillRect/>
        </a:stretch>
      </xdr:blipFill>
      <xdr:spPr>
        <a:xfrm>
          <a:off x="14135100" y="95561150"/>
          <a:ext cx="388620" cy="74295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84" name="ID_8CB23A8BC4F84E2DBB637BF05C40290A"/>
        <xdr:cNvPicPr>
          <a:picLocks noChangeAspect="1"/>
        </xdr:cNvPicPr>
      </xdr:nvPicPr>
      <xdr:blipFill>
        <a:blip r:embed="rId90"/>
        <a:stretch>
          <a:fillRect/>
        </a:stretch>
      </xdr:blipFill>
      <xdr:spPr>
        <a:xfrm>
          <a:off x="14171295" y="1154430"/>
          <a:ext cx="582930" cy="64325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85" name="ID_CA3FA5C7FBD84624A025486F240D5FA1"/>
        <xdr:cNvPicPr>
          <a:picLocks noChangeAspect="1"/>
        </xdr:cNvPicPr>
      </xdr:nvPicPr>
      <xdr:blipFill>
        <a:blip r:embed="rId91"/>
        <a:stretch>
          <a:fillRect/>
        </a:stretch>
      </xdr:blipFill>
      <xdr:spPr>
        <a:xfrm>
          <a:off x="14295120" y="2110740"/>
          <a:ext cx="316230" cy="61976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07" name="ID_2AAF60078F6843E18849923C4C37500B"/>
        <xdr:cNvPicPr>
          <a:picLocks noChangeAspect="1"/>
        </xdr:cNvPicPr>
      </xdr:nvPicPr>
      <xdr:blipFill>
        <a:blip r:embed="rId92"/>
        <a:stretch>
          <a:fillRect/>
        </a:stretch>
      </xdr:blipFill>
      <xdr:spPr>
        <a:xfrm>
          <a:off x="14232255" y="2844800"/>
          <a:ext cx="436245" cy="84137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08" name="ID_61EBD74C545B494A9229EA0EDC6D9A53"/>
        <xdr:cNvPicPr>
          <a:picLocks noChangeAspect="1"/>
        </xdr:cNvPicPr>
      </xdr:nvPicPr>
      <xdr:blipFill>
        <a:blip r:embed="rId93"/>
        <a:stretch>
          <a:fillRect/>
        </a:stretch>
      </xdr:blipFill>
      <xdr:spPr>
        <a:xfrm>
          <a:off x="14109065" y="3755390"/>
          <a:ext cx="797560" cy="83883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14" name="ID_2DD6FAB34D994884A147B72D1D236756"/>
        <xdr:cNvPicPr>
          <a:picLocks noChangeAspect="1"/>
        </xdr:cNvPicPr>
      </xdr:nvPicPr>
      <xdr:blipFill>
        <a:blip r:embed="rId94"/>
        <a:stretch>
          <a:fillRect/>
        </a:stretch>
      </xdr:blipFill>
      <xdr:spPr>
        <a:xfrm>
          <a:off x="13532485" y="6481445"/>
          <a:ext cx="1831340" cy="74168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19" name="ID_1FFFF5F39D3A4F82AABD99DBE5EDCA0F"/>
        <xdr:cNvPicPr>
          <a:picLocks noChangeAspect="1"/>
        </xdr:cNvPicPr>
      </xdr:nvPicPr>
      <xdr:blipFill>
        <a:blip r:embed="rId95"/>
        <a:stretch>
          <a:fillRect/>
        </a:stretch>
      </xdr:blipFill>
      <xdr:spPr>
        <a:xfrm>
          <a:off x="14217015" y="7369810"/>
          <a:ext cx="498475" cy="79311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24" name="ID_8B081F19F87A4EE9982D84E52703CAC2" descr="1733796494393"/>
        <xdr:cNvPicPr>
          <a:picLocks noChangeAspect="1"/>
        </xdr:cNvPicPr>
      </xdr:nvPicPr>
      <xdr:blipFill>
        <a:blip r:embed="rId96"/>
        <a:stretch>
          <a:fillRect/>
        </a:stretch>
      </xdr:blipFill>
      <xdr:spPr>
        <a:xfrm>
          <a:off x="14009370" y="8282940"/>
          <a:ext cx="1097280" cy="732155"/>
        </a:xfrm>
        <a:prstGeom prst="rect">
          <a:avLst/>
        </a:prstGeom>
      </xdr:spPr>
    </xdr:pic>
  </etc:cellImage>
  <etc:cellImage>
    <xdr:pic>
      <xdr:nvPicPr>
        <xdr:cNvPr id="125" name="ID_79BDBCBEB5F149BC902C6FDBEC1A836E"/>
        <xdr:cNvPicPr>
          <a:picLocks noChangeAspect="1"/>
        </xdr:cNvPicPr>
      </xdr:nvPicPr>
      <xdr:blipFill>
        <a:blip r:embed="rId97"/>
        <a:stretch>
          <a:fillRect/>
        </a:stretch>
      </xdr:blipFill>
      <xdr:spPr>
        <a:xfrm>
          <a:off x="14154150" y="9067800"/>
          <a:ext cx="704850" cy="84455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26" name="ID_3C3D2E6F4DBA4B96AA52DF9555D18DA3"/>
        <xdr:cNvPicPr>
          <a:picLocks noChangeAspect="1"/>
        </xdr:cNvPicPr>
      </xdr:nvPicPr>
      <xdr:blipFill>
        <a:blip r:embed="rId98"/>
        <a:stretch>
          <a:fillRect/>
        </a:stretch>
      </xdr:blipFill>
      <xdr:spPr>
        <a:xfrm flipH="1">
          <a:off x="14528800" y="9996170"/>
          <a:ext cx="421640" cy="77978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29" name="ID_2860419B088D4D4686940D189BD4C66C"/>
        <xdr:cNvPicPr>
          <a:picLocks noChangeAspect="1"/>
        </xdr:cNvPicPr>
      </xdr:nvPicPr>
      <xdr:blipFill>
        <a:blip r:embed="rId99"/>
        <a:stretch>
          <a:fillRect/>
        </a:stretch>
      </xdr:blipFill>
      <xdr:spPr>
        <a:xfrm>
          <a:off x="14276070" y="12740640"/>
          <a:ext cx="449580" cy="71183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0" name="ID_13FAFBDFB7214406B27C1DB75F1AF3CF"/>
        <xdr:cNvPicPr>
          <a:picLocks noChangeAspect="1"/>
        </xdr:cNvPicPr>
      </xdr:nvPicPr>
      <xdr:blipFill>
        <a:blip r:embed="rId100"/>
        <a:stretch>
          <a:fillRect/>
        </a:stretch>
      </xdr:blipFill>
      <xdr:spPr>
        <a:xfrm>
          <a:off x="13005435" y="169487215"/>
          <a:ext cx="1327150" cy="177101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31" name="ID_43807EA7455A46F687043A8802D3D7AA"/>
        <xdr:cNvPicPr>
          <a:picLocks noChangeAspect="1"/>
        </xdr:cNvPicPr>
      </xdr:nvPicPr>
      <xdr:blipFill>
        <a:blip r:embed="rId101"/>
        <a:stretch>
          <a:fillRect/>
        </a:stretch>
      </xdr:blipFill>
      <xdr:spPr>
        <a:xfrm>
          <a:off x="8547735" y="48698785"/>
          <a:ext cx="1304925" cy="126873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51598" name="ID_D91D180636DA48AF83DF90E40D488F64"/>
        <xdr:cNvPicPr>
          <a:picLocks noChangeAspect="1"/>
        </xdr:cNvPicPr>
      </xdr:nvPicPr>
      <xdr:blipFill>
        <a:blip r:embed="rId102"/>
        <a:stretch>
          <a:fillRect/>
        </a:stretch>
      </xdr:blipFill>
      <xdr:spPr>
        <a:xfrm>
          <a:off x="5124450" y="15824200"/>
          <a:ext cx="638810" cy="44767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51596" name="ID_9EB33394A0614021B18C86498961E0B7"/>
        <xdr:cNvPicPr>
          <a:picLocks noChangeAspect="1"/>
        </xdr:cNvPicPr>
      </xdr:nvPicPr>
      <xdr:blipFill>
        <a:blip r:embed="rId103"/>
        <a:stretch>
          <a:fillRect/>
        </a:stretch>
      </xdr:blipFill>
      <xdr:spPr>
        <a:xfrm>
          <a:off x="5114925" y="16593185"/>
          <a:ext cx="353060" cy="34544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51597" name="ID_16F3572498D44C85A53234F0D9148303"/>
        <xdr:cNvPicPr>
          <a:picLocks noChangeAspect="1"/>
        </xdr:cNvPicPr>
      </xdr:nvPicPr>
      <xdr:blipFill>
        <a:blip r:embed="rId104"/>
        <a:stretch>
          <a:fillRect/>
        </a:stretch>
      </xdr:blipFill>
      <xdr:spPr>
        <a:xfrm>
          <a:off x="5162550" y="17119600"/>
          <a:ext cx="528955" cy="40005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5" name="ID_DF813BC3411D4775B7FC65B7107D975A"/>
        <xdr:cNvPicPr>
          <a:picLocks noChangeAspect="1"/>
        </xdr:cNvPicPr>
      </xdr:nvPicPr>
      <xdr:blipFill>
        <a:blip r:embed="rId105"/>
        <a:stretch>
          <a:fillRect/>
        </a:stretch>
      </xdr:blipFill>
      <xdr:spPr>
        <a:xfrm>
          <a:off x="5131435" y="5323205"/>
          <a:ext cx="333375" cy="44196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51579" name="ID_FA81B4C7FD4B4F43826F3C7ADC933AE4" descr="千里雨伞2020.9.8兴达"/>
        <xdr:cNvPicPr>
          <a:picLocks noChangeAspect="1"/>
        </xdr:cNvPicPr>
      </xdr:nvPicPr>
      <xdr:blipFill>
        <a:blip r:embed="rId106"/>
        <a:stretch>
          <a:fillRect/>
        </a:stretch>
      </xdr:blipFill>
      <xdr:spPr>
        <a:xfrm>
          <a:off x="5019040" y="14111605"/>
          <a:ext cx="505460" cy="43307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33" name="ID_AAD444141A5246888863DC1C241B29B7" descr="微信图片_20241223102420"/>
        <xdr:cNvPicPr>
          <a:picLocks noChangeAspect="1"/>
        </xdr:cNvPicPr>
      </xdr:nvPicPr>
      <xdr:blipFill>
        <a:blip r:embed="rId107"/>
        <a:srcRect t="12375"/>
        <a:stretch>
          <a:fillRect/>
        </a:stretch>
      </xdr:blipFill>
      <xdr:spPr>
        <a:xfrm>
          <a:off x="6143625" y="19586575"/>
          <a:ext cx="7620000" cy="6677025"/>
        </a:xfrm>
        <a:prstGeom prst="rect">
          <a:avLst/>
        </a:prstGeom>
      </xdr:spPr>
    </xdr:pic>
  </etc:cellImage>
  <etc:cellImage>
    <xdr:pic>
      <xdr:nvPicPr>
        <xdr:cNvPr id="135" name="ID_741FEDC979B241C08A8F7B1026CB6E61" descr="微信图片_20250106215756"/>
        <xdr:cNvPicPr>
          <a:picLocks noChangeAspect="1"/>
        </xdr:cNvPicPr>
      </xdr:nvPicPr>
      <xdr:blipFill>
        <a:blip r:embed="rId108"/>
        <a:stretch>
          <a:fillRect/>
        </a:stretch>
      </xdr:blipFill>
      <xdr:spPr>
        <a:xfrm>
          <a:off x="5124450" y="6530975"/>
          <a:ext cx="5982970" cy="10156825"/>
        </a:xfrm>
        <a:prstGeom prst="rect">
          <a:avLst/>
        </a:prstGeom>
      </xdr:spPr>
    </xdr:pic>
  </etc:cellImage>
  <etc:cellImage>
    <xdr:pic>
      <xdr:nvPicPr>
        <xdr:cNvPr id="137" name="ID_234312F43B1341569153604C0E0B3F23" descr="xl/media/image2.png"/>
        <xdr:cNvPicPr>
          <a:picLocks noChangeAspect="1"/>
        </xdr:cNvPicPr>
      </xdr:nvPicPr>
      <xdr:blipFill>
        <a:blip r:embed="rId109"/>
        <a:stretch>
          <a:fillRect/>
        </a:stretch>
      </xdr:blipFill>
      <xdr:spPr>
        <a:xfrm>
          <a:off x="8623935" y="128185545"/>
          <a:ext cx="513715" cy="626745"/>
        </a:xfrm>
        <a:prstGeom prst="rect">
          <a:avLst/>
        </a:prstGeom>
        <a:noFill/>
        <a:ln w="0">
          <a:noFill/>
        </a:ln>
      </xdr:spPr>
    </xdr:pic>
  </etc:cellImage>
  <etc:cellImage>
    <xdr:pic>
      <xdr:nvPicPr>
        <xdr:cNvPr id="141" name="ID_B6C3BEEE687345C8897F0D86113EAA1F" descr="b5257d1e0cfd8e76f48ab4be732c8dc"/>
        <xdr:cNvPicPr>
          <a:picLocks noChangeAspect="1"/>
        </xdr:cNvPicPr>
      </xdr:nvPicPr>
      <xdr:blipFill>
        <a:blip r:embed="rId110"/>
        <a:stretch>
          <a:fillRect/>
        </a:stretch>
      </xdr:blipFill>
      <xdr:spPr>
        <a:xfrm>
          <a:off x="8668385" y="137320655"/>
          <a:ext cx="805815" cy="53848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42" name="ID_E2814DDBDEE04FC5B4B23D9F7100C738"/>
        <xdr:cNvPicPr>
          <a:picLocks noChangeAspect="1"/>
        </xdr:cNvPicPr>
      </xdr:nvPicPr>
      <xdr:blipFill>
        <a:blip r:embed="rId111"/>
        <a:stretch>
          <a:fillRect/>
        </a:stretch>
      </xdr:blipFill>
      <xdr:spPr>
        <a:xfrm>
          <a:off x="8616315" y="136006840"/>
          <a:ext cx="365125" cy="34544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43" name="ID_C1DF3BA4A2EB40969A95B2857EE3AF31"/>
        <xdr:cNvPicPr>
          <a:picLocks noChangeAspect="1"/>
        </xdr:cNvPicPr>
      </xdr:nvPicPr>
      <xdr:blipFill>
        <a:blip r:embed="rId112"/>
        <a:stretch>
          <a:fillRect/>
        </a:stretch>
      </xdr:blipFill>
      <xdr:spPr>
        <a:xfrm rot="5400000">
          <a:off x="8903970" y="128501775"/>
          <a:ext cx="180340" cy="75057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44" name="ID_09F03DA7833C4CDAA76DD6ADEF05ED92"/>
        <xdr:cNvPicPr>
          <a:picLocks noChangeAspect="1"/>
        </xdr:cNvPicPr>
      </xdr:nvPicPr>
      <xdr:blipFill>
        <a:blip r:embed="rId113"/>
        <a:stretch>
          <a:fillRect/>
        </a:stretch>
      </xdr:blipFill>
      <xdr:spPr>
        <a:xfrm rot="-5340000">
          <a:off x="8917305" y="128952625"/>
          <a:ext cx="245110" cy="48450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46" name="ID_86491EDBD67E40E68F25177D418AFDBF"/>
        <xdr:cNvPicPr>
          <a:picLocks noChangeAspect="1"/>
        </xdr:cNvPicPr>
      </xdr:nvPicPr>
      <xdr:blipFill>
        <a:blip r:embed="rId114"/>
        <a:stretch>
          <a:fillRect/>
        </a:stretch>
      </xdr:blipFill>
      <xdr:spPr>
        <a:xfrm rot="5400000">
          <a:off x="8794750" y="129538730"/>
          <a:ext cx="237490" cy="54991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47" name="ID_DCD5BCCAC5134C01B547165B48A43773"/>
        <xdr:cNvPicPr>
          <a:picLocks noChangeAspect="1"/>
        </xdr:cNvPicPr>
      </xdr:nvPicPr>
      <xdr:blipFill>
        <a:blip r:embed="rId115"/>
        <a:stretch>
          <a:fillRect/>
        </a:stretch>
      </xdr:blipFill>
      <xdr:spPr>
        <a:xfrm>
          <a:off x="8665210" y="129988945"/>
          <a:ext cx="229235" cy="32067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48" name="ID_2631455027BA4A1CACFF3F9EAF6EA4F4"/>
        <xdr:cNvPicPr>
          <a:picLocks noChangeAspect="1"/>
        </xdr:cNvPicPr>
      </xdr:nvPicPr>
      <xdr:blipFill>
        <a:blip r:embed="rId116"/>
        <a:stretch>
          <a:fillRect/>
        </a:stretch>
      </xdr:blipFill>
      <xdr:spPr>
        <a:xfrm>
          <a:off x="8406765" y="130254375"/>
          <a:ext cx="339725" cy="30035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50" name="ID_113927616AEC4E92B585ED0772DDB2C2" descr="OF_4{PQD%@@%CP{W6}FBA}P"/>
        <xdr:cNvPicPr>
          <a:picLocks noChangeAspect="1"/>
        </xdr:cNvPicPr>
      </xdr:nvPicPr>
      <xdr:blipFill>
        <a:blip r:embed="rId117"/>
        <a:stretch>
          <a:fillRect/>
        </a:stretch>
      </xdr:blipFill>
      <xdr:spPr>
        <a:xfrm>
          <a:off x="8406765" y="130863975"/>
          <a:ext cx="287655" cy="37655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53" name="ID_E420CA448D8645ECAD1B919FEFA19482"/>
        <xdr:cNvPicPr>
          <a:picLocks noChangeAspect="1"/>
        </xdr:cNvPicPr>
      </xdr:nvPicPr>
      <xdr:blipFill>
        <a:blip r:embed="rId118"/>
        <a:stretch>
          <a:fillRect/>
        </a:stretch>
      </xdr:blipFill>
      <xdr:spPr>
        <a:xfrm>
          <a:off x="8654415" y="134931150"/>
          <a:ext cx="480060" cy="889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54" name="ID_8A256197EAAB46439C1FCBE44777DCFC" descr="Z)]ZT8BOJI]R$S~MEO2Q6IF"/>
        <xdr:cNvPicPr>
          <a:picLocks noChangeAspect="1"/>
        </xdr:cNvPicPr>
      </xdr:nvPicPr>
      <xdr:blipFill>
        <a:blip r:embed="rId119"/>
        <a:stretch>
          <a:fillRect/>
        </a:stretch>
      </xdr:blipFill>
      <xdr:spPr>
        <a:xfrm>
          <a:off x="8682990" y="135102600"/>
          <a:ext cx="406400" cy="25146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55" name="ID_BC5B5CF88A4D410494391748F9DDD7D9" descr="IMG_7208"/>
        <xdr:cNvPicPr/>
      </xdr:nvPicPr>
      <xdr:blipFill>
        <a:blip r:embed="rId120"/>
        <a:stretch>
          <a:fillRect/>
        </a:stretch>
      </xdr:blipFill>
      <xdr:spPr>
        <a:xfrm>
          <a:off x="8406765" y="136446895"/>
          <a:ext cx="428625" cy="17018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56" name="ID_403DF9E047DE47A393F9FCB4FD5968F4"/>
        <xdr:cNvPicPr>
          <a:picLocks noChangeAspect="1"/>
        </xdr:cNvPicPr>
      </xdr:nvPicPr>
      <xdr:blipFill>
        <a:blip r:embed="rId121"/>
        <a:stretch>
          <a:fillRect/>
        </a:stretch>
      </xdr:blipFill>
      <xdr:spPr>
        <a:xfrm>
          <a:off x="8406765" y="136265920"/>
          <a:ext cx="486410" cy="30226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41354" name="ID_DBBF9EFBC66E4AE0AAE97C3EC7EAACA2"/>
        <xdr:cNvPicPr>
          <a:picLocks noChangeAspect="1"/>
        </xdr:cNvPicPr>
      </xdr:nvPicPr>
      <xdr:blipFill>
        <a:blip r:embed="rId122"/>
        <a:stretch>
          <a:fillRect/>
        </a:stretch>
      </xdr:blipFill>
      <xdr:spPr>
        <a:xfrm>
          <a:off x="5210175" y="867410"/>
          <a:ext cx="410210" cy="40830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41345" name="ID_534C20B9C7534B21904045522BA3A240"/>
        <xdr:cNvPicPr>
          <a:picLocks noChangeAspect="1"/>
        </xdr:cNvPicPr>
      </xdr:nvPicPr>
      <xdr:blipFill>
        <a:blip r:embed="rId123"/>
        <a:stretch>
          <a:fillRect/>
        </a:stretch>
      </xdr:blipFill>
      <xdr:spPr>
        <a:xfrm>
          <a:off x="5200650" y="3399790"/>
          <a:ext cx="325120" cy="32512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41357" name="ID_61596204EA374D16BC6515ACE2009144"/>
        <xdr:cNvPicPr>
          <a:picLocks noChangeAspect="1"/>
        </xdr:cNvPicPr>
      </xdr:nvPicPr>
      <xdr:blipFill>
        <a:blip r:embed="rId124"/>
        <a:stretch>
          <a:fillRect/>
        </a:stretch>
      </xdr:blipFill>
      <xdr:spPr>
        <a:xfrm>
          <a:off x="5086350" y="2935605"/>
          <a:ext cx="533400" cy="25527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41346" name="ID_21284CBD19F748F7AA15E44A694B80A5"/>
        <xdr:cNvPicPr>
          <a:picLocks noChangeAspect="1"/>
        </xdr:cNvPicPr>
      </xdr:nvPicPr>
      <xdr:blipFill>
        <a:blip r:embed="rId125"/>
        <a:stretch>
          <a:fillRect/>
        </a:stretch>
      </xdr:blipFill>
      <xdr:spPr>
        <a:xfrm>
          <a:off x="5086350" y="4009390"/>
          <a:ext cx="503555" cy="48577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41347" name="ID_BF3B5C53D564416392781321998D77F0"/>
        <xdr:cNvPicPr>
          <a:picLocks noChangeAspect="1"/>
        </xdr:cNvPicPr>
      </xdr:nvPicPr>
      <xdr:blipFill>
        <a:blip r:embed="rId126"/>
        <a:stretch>
          <a:fillRect/>
        </a:stretch>
      </xdr:blipFill>
      <xdr:spPr>
        <a:xfrm>
          <a:off x="5095875" y="4881880"/>
          <a:ext cx="387350" cy="31940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41358" name="ID_DF43BCC7B3C14EB8B6CBD65199201289"/>
        <xdr:cNvPicPr>
          <a:picLocks noChangeAspect="1"/>
        </xdr:cNvPicPr>
      </xdr:nvPicPr>
      <xdr:blipFill>
        <a:blip r:embed="rId127"/>
        <a:stretch>
          <a:fillRect/>
        </a:stretch>
      </xdr:blipFill>
      <xdr:spPr>
        <a:xfrm>
          <a:off x="5257800" y="5848985"/>
          <a:ext cx="191770" cy="31369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58" name="ID_DF104598258C44E08BB17EA91AF0A3E8"/>
        <xdr:cNvPicPr>
          <a:picLocks noChangeAspect="1"/>
        </xdr:cNvPicPr>
      </xdr:nvPicPr>
      <xdr:blipFill>
        <a:blip r:embed="rId128"/>
        <a:stretch>
          <a:fillRect/>
        </a:stretch>
      </xdr:blipFill>
      <xdr:spPr>
        <a:xfrm>
          <a:off x="8406765" y="172342175"/>
          <a:ext cx="688975" cy="46418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41348" name="ID_D64FE7D88FE847FEAEE96F49FBCE5122"/>
        <xdr:cNvPicPr>
          <a:picLocks noChangeAspect="1"/>
        </xdr:cNvPicPr>
      </xdr:nvPicPr>
      <xdr:blipFill>
        <a:blip r:embed="rId129"/>
        <a:stretch>
          <a:fillRect/>
        </a:stretch>
      </xdr:blipFill>
      <xdr:spPr>
        <a:xfrm>
          <a:off x="5039360" y="12760325"/>
          <a:ext cx="464185" cy="37528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41352" name="ID_62146FCD7D8C4924BC9A182076E29674"/>
        <xdr:cNvPicPr>
          <a:picLocks noChangeAspect="1"/>
        </xdr:cNvPicPr>
      </xdr:nvPicPr>
      <xdr:blipFill>
        <a:blip r:embed="rId130"/>
        <a:stretch>
          <a:fillRect/>
        </a:stretch>
      </xdr:blipFill>
      <xdr:spPr>
        <a:xfrm>
          <a:off x="5219700" y="14255750"/>
          <a:ext cx="290195" cy="40259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41351" name="ID_CC0A08476CC7425BAEAFF4D501F545DC"/>
        <xdr:cNvPicPr>
          <a:picLocks noChangeAspect="1"/>
        </xdr:cNvPicPr>
      </xdr:nvPicPr>
      <xdr:blipFill>
        <a:blip r:embed="rId131"/>
        <a:stretch>
          <a:fillRect/>
        </a:stretch>
      </xdr:blipFill>
      <xdr:spPr>
        <a:xfrm>
          <a:off x="5181600" y="13733145"/>
          <a:ext cx="293370" cy="40259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41353" name="ID_63E8978FB0A04221A3646B310CBF8883"/>
        <xdr:cNvPicPr>
          <a:picLocks noChangeAspect="1"/>
        </xdr:cNvPicPr>
      </xdr:nvPicPr>
      <xdr:blipFill>
        <a:blip r:embed="rId132"/>
        <a:stretch>
          <a:fillRect/>
        </a:stretch>
      </xdr:blipFill>
      <xdr:spPr>
        <a:xfrm>
          <a:off x="5162550" y="14770100"/>
          <a:ext cx="459105" cy="3810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65" name="ID_1FDDE900E8BB4F23A6E6A88908143B7F" descr="微信图片_20250106214058"/>
        <xdr:cNvPicPr>
          <a:picLocks noChangeAspect="1"/>
        </xdr:cNvPicPr>
      </xdr:nvPicPr>
      <xdr:blipFill>
        <a:blip r:embed="rId133"/>
        <a:stretch>
          <a:fillRect/>
        </a:stretch>
      </xdr:blipFill>
      <xdr:spPr>
        <a:xfrm>
          <a:off x="4324350" y="47625635"/>
          <a:ext cx="7619365" cy="7623175"/>
        </a:xfrm>
        <a:prstGeom prst="rect">
          <a:avLst/>
        </a:prstGeom>
      </xdr:spPr>
    </xdr:pic>
  </etc:cellImage>
  <etc:cellImage>
    <xdr:pic>
      <xdr:nvPicPr>
        <xdr:cNvPr id="166" name="ID_C84B57281EBA40DF99DB84379C0670F5" descr="7"/>
        <xdr:cNvPicPr>
          <a:picLocks noChangeAspect="1"/>
        </xdr:cNvPicPr>
      </xdr:nvPicPr>
      <xdr:blipFill>
        <a:blip r:embed="rId134"/>
        <a:stretch>
          <a:fillRect/>
        </a:stretch>
      </xdr:blipFill>
      <xdr:spPr>
        <a:xfrm>
          <a:off x="12626340" y="7019925"/>
          <a:ext cx="7619365" cy="7620000"/>
        </a:xfrm>
        <a:prstGeom prst="rect">
          <a:avLst/>
        </a:prstGeom>
      </xdr:spPr>
    </xdr:pic>
  </etc:cellImage>
  <etc:cellImage>
    <xdr:pic>
      <xdr:nvPicPr>
        <xdr:cNvPr id="167" name="ID_797827E5FF294F2597B243C0EB99B791" descr="4"/>
        <xdr:cNvPicPr>
          <a:picLocks noChangeAspect="1"/>
        </xdr:cNvPicPr>
      </xdr:nvPicPr>
      <xdr:blipFill>
        <a:blip r:embed="rId135"/>
        <a:stretch>
          <a:fillRect/>
        </a:stretch>
      </xdr:blipFill>
      <xdr:spPr>
        <a:xfrm>
          <a:off x="11769090" y="2733675"/>
          <a:ext cx="3816350" cy="7277100"/>
        </a:xfrm>
        <a:prstGeom prst="rect">
          <a:avLst/>
        </a:prstGeom>
      </xdr:spPr>
    </xdr:pic>
  </etc:cellImage>
  <etc:cellImage>
    <xdr:pic>
      <xdr:nvPicPr>
        <xdr:cNvPr id="168" name="ID_6769FCA3008341C3813E055E4852D614" descr="9"/>
        <xdr:cNvPicPr>
          <a:picLocks noChangeAspect="1"/>
        </xdr:cNvPicPr>
      </xdr:nvPicPr>
      <xdr:blipFill>
        <a:blip r:embed="rId136"/>
        <a:stretch>
          <a:fillRect/>
        </a:stretch>
      </xdr:blipFill>
      <xdr:spPr>
        <a:xfrm>
          <a:off x="11178540" y="923925"/>
          <a:ext cx="10057130" cy="10058400"/>
        </a:xfrm>
        <a:prstGeom prst="rect">
          <a:avLst/>
        </a:prstGeom>
      </xdr:spPr>
    </xdr:pic>
  </etc:cellImage>
  <etc:cellImage>
    <xdr:pic>
      <xdr:nvPicPr>
        <xdr:cNvPr id="169" name="ID_6B888C4A08674C2DA095348D804C8CA2" descr="5"/>
        <xdr:cNvPicPr>
          <a:picLocks noChangeAspect="1"/>
        </xdr:cNvPicPr>
      </xdr:nvPicPr>
      <xdr:blipFill>
        <a:blip r:embed="rId137"/>
        <a:stretch>
          <a:fillRect/>
        </a:stretch>
      </xdr:blipFill>
      <xdr:spPr>
        <a:xfrm>
          <a:off x="16054705" y="4733925"/>
          <a:ext cx="5692140" cy="10058400"/>
        </a:xfrm>
        <a:prstGeom prst="rect">
          <a:avLst/>
        </a:prstGeom>
      </xdr:spPr>
    </xdr:pic>
  </etc:cellImage>
  <etc:cellImage>
    <xdr:pic>
      <xdr:nvPicPr>
        <xdr:cNvPr id="170" name="ID_384AB5C89942489DB491650248433CDE" descr="3"/>
        <xdr:cNvPicPr>
          <a:picLocks noChangeAspect="1"/>
        </xdr:cNvPicPr>
      </xdr:nvPicPr>
      <xdr:blipFill>
        <a:blip r:embed="rId138"/>
        <a:stretch>
          <a:fillRect/>
        </a:stretch>
      </xdr:blipFill>
      <xdr:spPr>
        <a:xfrm>
          <a:off x="13997305" y="3971925"/>
          <a:ext cx="7143750" cy="9525000"/>
        </a:xfrm>
        <a:prstGeom prst="rect">
          <a:avLst/>
        </a:prstGeom>
      </xdr:spPr>
    </xdr:pic>
  </etc:cellImage>
  <etc:cellImage>
    <xdr:pic>
      <xdr:nvPicPr>
        <xdr:cNvPr id="171" name="ID_66E6B4F598D6458D900458ED3600886D" descr="微信图片_20250106214536"/>
        <xdr:cNvPicPr>
          <a:picLocks noChangeAspect="1"/>
        </xdr:cNvPicPr>
      </xdr:nvPicPr>
      <xdr:blipFill>
        <a:blip r:embed="rId139"/>
        <a:stretch>
          <a:fillRect/>
        </a:stretch>
      </xdr:blipFill>
      <xdr:spPr>
        <a:xfrm>
          <a:off x="4324350" y="48771810"/>
          <a:ext cx="7543165" cy="10058400"/>
        </a:xfrm>
        <a:prstGeom prst="rect">
          <a:avLst/>
        </a:prstGeom>
      </xdr:spPr>
    </xdr:pic>
  </etc:cellImage>
  <etc:cellImage>
    <xdr:pic>
      <xdr:nvPicPr>
        <xdr:cNvPr id="172" name="ID_0EA39537A66C4770990A5586652B1F5A" descr="6"/>
        <xdr:cNvPicPr>
          <a:picLocks noChangeAspect="1"/>
        </xdr:cNvPicPr>
      </xdr:nvPicPr>
      <xdr:blipFill>
        <a:blip r:embed="rId140"/>
        <a:stretch>
          <a:fillRect/>
        </a:stretch>
      </xdr:blipFill>
      <xdr:spPr>
        <a:xfrm>
          <a:off x="9705975" y="1095375"/>
          <a:ext cx="3162935" cy="2420620"/>
        </a:xfrm>
        <a:prstGeom prst="rect">
          <a:avLst/>
        </a:prstGeom>
      </xdr:spPr>
    </xdr:pic>
  </etc:cellImage>
  <etc:cellImage>
    <xdr:pic>
      <xdr:nvPicPr>
        <xdr:cNvPr id="173" name="ID_2FE2C5231A8546B7A89779F475BD081B" descr="8"/>
        <xdr:cNvPicPr>
          <a:picLocks noChangeAspect="1"/>
        </xdr:cNvPicPr>
      </xdr:nvPicPr>
      <xdr:blipFill>
        <a:blip r:embed="rId141"/>
        <a:stretch>
          <a:fillRect/>
        </a:stretch>
      </xdr:blipFill>
      <xdr:spPr>
        <a:xfrm>
          <a:off x="12407265" y="3133725"/>
          <a:ext cx="7616190" cy="7620000"/>
        </a:xfrm>
        <a:prstGeom prst="rect">
          <a:avLst/>
        </a:prstGeom>
      </xdr:spPr>
    </xdr:pic>
  </etc:cellImage>
  <etc:cellImage>
    <xdr:pic>
      <xdr:nvPicPr>
        <xdr:cNvPr id="174" name="ID_8B789348A5D64C2FB4A16D93BF014F59" descr="2"/>
        <xdr:cNvPicPr>
          <a:picLocks noChangeAspect="1"/>
        </xdr:cNvPicPr>
      </xdr:nvPicPr>
      <xdr:blipFill>
        <a:blip r:embed="rId142"/>
        <a:stretch>
          <a:fillRect/>
        </a:stretch>
      </xdr:blipFill>
      <xdr:spPr>
        <a:xfrm>
          <a:off x="12626340" y="3209925"/>
          <a:ext cx="7452995" cy="10058400"/>
        </a:xfrm>
        <a:prstGeom prst="rect">
          <a:avLst/>
        </a:prstGeom>
      </xdr:spPr>
    </xdr:pic>
  </etc:cellImage>
  <etc:cellImage>
    <xdr:pic>
      <xdr:nvPicPr>
        <xdr:cNvPr id="175" name="ID_1E5C09ABCB9E42AC92EF233551C844A2" descr="111"/>
        <xdr:cNvPicPr>
          <a:picLocks noChangeAspect="1"/>
        </xdr:cNvPicPr>
      </xdr:nvPicPr>
      <xdr:blipFill>
        <a:blip r:embed="rId143"/>
        <a:stretch>
          <a:fillRect/>
        </a:stretch>
      </xdr:blipFill>
      <xdr:spPr>
        <a:xfrm>
          <a:off x="11864340" y="8048625"/>
          <a:ext cx="5690870" cy="10058400"/>
        </a:xfrm>
        <a:prstGeom prst="rect">
          <a:avLst/>
        </a:prstGeom>
      </xdr:spPr>
    </xdr:pic>
  </etc:cellImage>
  <etc:cellImage>
    <xdr:pic>
      <xdr:nvPicPr>
        <xdr:cNvPr id="176" name="ID_F5DF82FF887C4D0FADD44A7DA2C21A2A" descr="1.1"/>
        <xdr:cNvPicPr>
          <a:picLocks noChangeAspect="1"/>
        </xdr:cNvPicPr>
      </xdr:nvPicPr>
      <xdr:blipFill>
        <a:blip r:embed="rId144"/>
        <a:stretch>
          <a:fillRect/>
        </a:stretch>
      </xdr:blipFill>
      <xdr:spPr>
        <a:xfrm>
          <a:off x="11864340" y="6257925"/>
          <a:ext cx="7143115" cy="8801100"/>
        </a:xfrm>
        <a:prstGeom prst="rect">
          <a:avLst/>
        </a:prstGeom>
      </xdr:spPr>
    </xdr:pic>
  </etc:cellImage>
  <etc:cellImage>
    <xdr:pic>
      <xdr:nvPicPr>
        <xdr:cNvPr id="177" name="ID_C61429184ECC4F44A2FDAFFD6A538833" descr="微信图片_20241228104011"/>
        <xdr:cNvPicPr>
          <a:picLocks noChangeAspect="1"/>
        </xdr:cNvPicPr>
      </xdr:nvPicPr>
      <xdr:blipFill>
        <a:blip r:embed="rId145"/>
        <a:stretch>
          <a:fillRect/>
        </a:stretch>
      </xdr:blipFill>
      <xdr:spPr>
        <a:xfrm>
          <a:off x="3533775" y="30241875"/>
          <a:ext cx="7886700" cy="8068310"/>
        </a:xfrm>
        <a:prstGeom prst="rect">
          <a:avLst/>
        </a:prstGeom>
      </xdr:spPr>
    </xdr:pic>
  </etc:cellImage>
  <etc:cellImage>
    <xdr:pic>
      <xdr:nvPicPr>
        <xdr:cNvPr id="178" name="ID_B8ED06BC904D44D186516CAE16F9B51D" descr="微信图片_20241228105555"/>
        <xdr:cNvPicPr>
          <a:picLocks noChangeAspect="1"/>
        </xdr:cNvPicPr>
      </xdr:nvPicPr>
      <xdr:blipFill>
        <a:blip r:embed="rId146"/>
        <a:stretch>
          <a:fillRect/>
        </a:stretch>
      </xdr:blipFill>
      <xdr:spPr>
        <a:xfrm>
          <a:off x="5657850" y="32204660"/>
          <a:ext cx="10058400" cy="10058400"/>
        </a:xfrm>
        <a:prstGeom prst="rect">
          <a:avLst/>
        </a:prstGeom>
      </xdr:spPr>
    </xdr:pic>
  </etc:cellImage>
  <etc:cellImage>
    <xdr:pic>
      <xdr:nvPicPr>
        <xdr:cNvPr id="179" name="ID_10DDDB58D57A4F3E8A0D670EF4B4DDE4" descr="微信图片_20241228112108"/>
        <xdr:cNvPicPr>
          <a:picLocks noChangeAspect="1"/>
        </xdr:cNvPicPr>
      </xdr:nvPicPr>
      <xdr:blipFill>
        <a:blip r:embed="rId147"/>
        <a:stretch>
          <a:fillRect/>
        </a:stretch>
      </xdr:blipFill>
      <xdr:spPr>
        <a:xfrm>
          <a:off x="3533775" y="34014410"/>
          <a:ext cx="7620000" cy="7620000"/>
        </a:xfrm>
        <a:prstGeom prst="rect">
          <a:avLst/>
        </a:prstGeom>
      </xdr:spPr>
    </xdr:pic>
  </etc:cellImage>
  <etc:cellImage>
    <xdr:pic>
      <xdr:nvPicPr>
        <xdr:cNvPr id="180" name="ID_119BE633D4C641D28F974C6935EB05A6" descr="微信图片_20241228112507"/>
        <xdr:cNvPicPr>
          <a:picLocks noChangeAspect="1"/>
        </xdr:cNvPicPr>
      </xdr:nvPicPr>
      <xdr:blipFill>
        <a:blip r:embed="rId148"/>
        <a:stretch>
          <a:fillRect/>
        </a:stretch>
      </xdr:blipFill>
      <xdr:spPr>
        <a:xfrm>
          <a:off x="3533775" y="36795710"/>
          <a:ext cx="7143750" cy="9525000"/>
        </a:xfrm>
        <a:prstGeom prst="rect">
          <a:avLst/>
        </a:prstGeom>
      </xdr:spPr>
    </xdr:pic>
  </etc:cellImage>
  <etc:cellImage>
    <xdr:pic>
      <xdr:nvPicPr>
        <xdr:cNvPr id="181" name="ID_B8BB93E72E924E2B9E564AFAE451353A" descr="微信图片_20250106111801"/>
        <xdr:cNvPicPr>
          <a:picLocks noChangeAspect="1"/>
        </xdr:cNvPicPr>
      </xdr:nvPicPr>
      <xdr:blipFill>
        <a:blip r:embed="rId149"/>
        <a:stretch>
          <a:fillRect/>
        </a:stretch>
      </xdr:blipFill>
      <xdr:spPr>
        <a:xfrm>
          <a:off x="4324350" y="40491410"/>
          <a:ext cx="5982970" cy="10061575"/>
        </a:xfrm>
        <a:prstGeom prst="rect">
          <a:avLst/>
        </a:prstGeom>
      </xdr:spPr>
    </xdr:pic>
  </etc:cellImage>
  <etc:cellImage>
    <xdr:pic>
      <xdr:nvPicPr>
        <xdr:cNvPr id="182" name="ID_CF0054A458CA445CB67773EF0B301D61" descr="微信图片_20250106114055"/>
        <xdr:cNvPicPr>
          <a:picLocks noChangeAspect="1"/>
        </xdr:cNvPicPr>
      </xdr:nvPicPr>
      <xdr:blipFill>
        <a:blip r:embed="rId150"/>
        <a:stretch>
          <a:fillRect/>
        </a:stretch>
      </xdr:blipFill>
      <xdr:spPr>
        <a:xfrm>
          <a:off x="4324350" y="42761535"/>
          <a:ext cx="7620000" cy="7626350"/>
        </a:xfrm>
        <a:prstGeom prst="rect">
          <a:avLst/>
        </a:prstGeom>
      </xdr:spPr>
    </xdr:pic>
  </etc:cellImage>
  <etc:cellImage>
    <xdr:pic>
      <xdr:nvPicPr>
        <xdr:cNvPr id="183" name="ID_2E8AE8A079734FD48D34E4722999D8EE" descr="微信图片_20250106182615"/>
        <xdr:cNvPicPr>
          <a:picLocks noChangeAspect="1"/>
        </xdr:cNvPicPr>
      </xdr:nvPicPr>
      <xdr:blipFill>
        <a:blip r:embed="rId151"/>
        <a:stretch>
          <a:fillRect/>
        </a:stretch>
      </xdr:blipFill>
      <xdr:spPr>
        <a:xfrm>
          <a:off x="4324350" y="44844335"/>
          <a:ext cx="3475990" cy="10064750"/>
        </a:xfrm>
        <a:prstGeom prst="rect">
          <a:avLst/>
        </a:prstGeom>
      </xdr:spPr>
    </xdr:pic>
  </etc:cellImage>
  <etc:cellImage>
    <xdr:pic>
      <xdr:nvPicPr>
        <xdr:cNvPr id="184" name="ID_E60991E783804145BB63BBF4C80140DE" descr="微信图片_20250106185125"/>
        <xdr:cNvPicPr>
          <a:picLocks noChangeAspect="1"/>
        </xdr:cNvPicPr>
      </xdr:nvPicPr>
      <xdr:blipFill>
        <a:blip r:embed="rId152"/>
        <a:stretch>
          <a:fillRect/>
        </a:stretch>
      </xdr:blipFill>
      <xdr:spPr>
        <a:xfrm>
          <a:off x="4324350" y="47022385"/>
          <a:ext cx="7548245" cy="10058400"/>
        </a:xfrm>
        <a:prstGeom prst="rect">
          <a:avLst/>
        </a:prstGeom>
      </xdr:spPr>
    </xdr:pic>
  </etc:cellImage>
  <etc:cellImage>
    <xdr:pic>
      <xdr:nvPicPr>
        <xdr:cNvPr id="185" name="ID_8DD559ED259D4C6FB4A5D0037E570D8A" descr="微信图片_20250106190719"/>
        <xdr:cNvPicPr>
          <a:picLocks noChangeAspect="1"/>
        </xdr:cNvPicPr>
      </xdr:nvPicPr>
      <xdr:blipFill>
        <a:blip r:embed="rId153"/>
        <a:srcRect t="47822"/>
        <a:stretch>
          <a:fillRect/>
        </a:stretch>
      </xdr:blipFill>
      <xdr:spPr>
        <a:xfrm>
          <a:off x="3238500" y="43304460"/>
          <a:ext cx="6504305" cy="5248275"/>
        </a:xfrm>
        <a:prstGeom prst="rect">
          <a:avLst/>
        </a:prstGeom>
      </xdr:spPr>
    </xdr:pic>
  </etc:cellImage>
  <etc:cellImage>
    <xdr:pic>
      <xdr:nvPicPr>
        <xdr:cNvPr id="186" name="ID_76BCA0F63AD74AD78159A8B71F3C9075" descr="微信图片_20250106191326"/>
        <xdr:cNvPicPr>
          <a:picLocks noChangeAspect="1"/>
        </xdr:cNvPicPr>
      </xdr:nvPicPr>
      <xdr:blipFill>
        <a:blip r:embed="rId154"/>
        <a:stretch>
          <a:fillRect/>
        </a:stretch>
      </xdr:blipFill>
      <xdr:spPr>
        <a:xfrm>
          <a:off x="4324350" y="44133135"/>
          <a:ext cx="6504305" cy="10061575"/>
        </a:xfrm>
        <a:prstGeom prst="rect">
          <a:avLst/>
        </a:prstGeom>
      </xdr:spPr>
    </xdr:pic>
  </etc:cellImage>
  <etc:cellImage>
    <xdr:pic>
      <xdr:nvPicPr>
        <xdr:cNvPr id="187" name="ID_986953A2BF4B4E329504312A458A31FE" descr="微信图片_20250106211024"/>
        <xdr:cNvPicPr>
          <a:picLocks noChangeAspect="1"/>
        </xdr:cNvPicPr>
      </xdr:nvPicPr>
      <xdr:blipFill>
        <a:blip r:embed="rId155"/>
        <a:stretch>
          <a:fillRect/>
        </a:stretch>
      </xdr:blipFill>
      <xdr:spPr>
        <a:xfrm>
          <a:off x="4324350" y="45336460"/>
          <a:ext cx="6504305" cy="10064750"/>
        </a:xfrm>
        <a:prstGeom prst="rect">
          <a:avLst/>
        </a:prstGeom>
      </xdr:spPr>
    </xdr:pic>
  </etc:cellImage>
  <etc:cellImage>
    <xdr:pic>
      <xdr:nvPicPr>
        <xdr:cNvPr id="188" name="ID_6F6DF8F0F4444D9381C2C32D15BAC6AA" descr="微信图片_20250106212609"/>
        <xdr:cNvPicPr>
          <a:picLocks noChangeAspect="1"/>
        </xdr:cNvPicPr>
      </xdr:nvPicPr>
      <xdr:blipFill>
        <a:blip r:embed="rId156"/>
        <a:srcRect b="10133"/>
        <a:stretch>
          <a:fillRect/>
        </a:stretch>
      </xdr:blipFill>
      <xdr:spPr>
        <a:xfrm>
          <a:off x="4324350" y="46200060"/>
          <a:ext cx="4646295" cy="9045575"/>
        </a:xfrm>
        <a:prstGeom prst="rect">
          <a:avLst/>
        </a:prstGeom>
      </xdr:spPr>
    </xdr:pic>
  </etc:cellImage>
  <etc:cellImage>
    <xdr:pic>
      <xdr:nvPicPr>
        <xdr:cNvPr id="189" name="ID_DDF8B07F491C404785E92784C75CD418"/>
        <xdr:cNvPicPr>
          <a:picLocks noChangeAspect="1"/>
        </xdr:cNvPicPr>
      </xdr:nvPicPr>
      <xdr:blipFill>
        <a:blip r:embed="rId157"/>
        <a:stretch>
          <a:fillRect/>
        </a:stretch>
      </xdr:blipFill>
      <xdr:spPr>
        <a:xfrm>
          <a:off x="8916670" y="10153650"/>
          <a:ext cx="829945" cy="40005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0" name="ID_D5F8E841441F48A39A7C0700ED5D12C2"/>
        <xdr:cNvPicPr>
          <a:picLocks noChangeAspect="1"/>
        </xdr:cNvPicPr>
      </xdr:nvPicPr>
      <xdr:blipFill>
        <a:blip r:embed="rId158"/>
        <a:stretch>
          <a:fillRect/>
        </a:stretch>
      </xdr:blipFill>
      <xdr:spPr>
        <a:xfrm>
          <a:off x="6290310" y="139760960"/>
          <a:ext cx="8286750" cy="722947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1" name="ID_43B15C0E5D73493CBE84E8D3B5BDABAD"/>
        <xdr:cNvPicPr>
          <a:picLocks noChangeAspect="1"/>
        </xdr:cNvPicPr>
      </xdr:nvPicPr>
      <xdr:blipFill>
        <a:blip r:embed="rId159"/>
        <a:stretch>
          <a:fillRect/>
        </a:stretch>
      </xdr:blipFill>
      <xdr:spPr>
        <a:xfrm>
          <a:off x="6438900" y="66053335"/>
          <a:ext cx="1981200" cy="128587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7" name="ID_B939D82669F94FAC90B5296000A1D011"/>
        <xdr:cNvPicPr>
          <a:picLocks noChangeAspect="1"/>
        </xdr:cNvPicPr>
      </xdr:nvPicPr>
      <xdr:blipFill>
        <a:blip r:embed="rId160"/>
        <a:stretch>
          <a:fillRect/>
        </a:stretch>
      </xdr:blipFill>
      <xdr:spPr>
        <a:xfrm>
          <a:off x="14582140" y="122358150"/>
          <a:ext cx="1086485" cy="5842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30" name="ID_A183D85F1EB8403D92CD96D019EA2BB3"/>
        <xdr:cNvPicPr>
          <a:picLocks noChangeAspect="1"/>
        </xdr:cNvPicPr>
      </xdr:nvPicPr>
      <xdr:blipFill>
        <a:blip r:embed="rId161"/>
        <a:stretch>
          <a:fillRect/>
        </a:stretch>
      </xdr:blipFill>
      <xdr:spPr>
        <a:xfrm>
          <a:off x="6422390" y="134963535"/>
          <a:ext cx="1756410" cy="70675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27" name="ID_D7057ED4CA3B49AEAB94F23DA0258F4D"/>
        <xdr:cNvPicPr>
          <a:picLocks noChangeAspect="1"/>
        </xdr:cNvPicPr>
      </xdr:nvPicPr>
      <xdr:blipFill>
        <a:blip r:embed="rId162"/>
        <a:stretch>
          <a:fillRect/>
        </a:stretch>
      </xdr:blipFill>
      <xdr:spPr>
        <a:xfrm>
          <a:off x="7317740" y="137393045"/>
          <a:ext cx="406400" cy="79438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28" name="ID_7543F85859784829A77F9B4A821A0926"/>
        <xdr:cNvPicPr>
          <a:picLocks noChangeAspect="1"/>
        </xdr:cNvPicPr>
      </xdr:nvPicPr>
      <xdr:blipFill>
        <a:blip r:embed="rId163"/>
        <a:stretch>
          <a:fillRect/>
        </a:stretch>
      </xdr:blipFill>
      <xdr:spPr>
        <a:xfrm>
          <a:off x="7130415" y="138202670"/>
          <a:ext cx="402590" cy="89408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30" name="ID_730B58E30DA24D479A67FDA8C678A390"/>
        <xdr:cNvPicPr>
          <a:picLocks noChangeAspect="1"/>
        </xdr:cNvPicPr>
      </xdr:nvPicPr>
      <xdr:blipFill>
        <a:blip r:embed="rId164"/>
        <a:stretch>
          <a:fillRect/>
        </a:stretch>
      </xdr:blipFill>
      <xdr:spPr>
        <a:xfrm>
          <a:off x="7122160" y="136469120"/>
          <a:ext cx="361950" cy="74295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34" name="ID_47B222BDA3F74ABA98122C222D98FAA4"/>
        <xdr:cNvPicPr>
          <a:picLocks noChangeAspect="1"/>
        </xdr:cNvPicPr>
      </xdr:nvPicPr>
      <xdr:blipFill>
        <a:blip r:embed="rId165"/>
        <a:stretch>
          <a:fillRect/>
        </a:stretch>
      </xdr:blipFill>
      <xdr:spPr>
        <a:xfrm>
          <a:off x="6924675" y="135770620"/>
          <a:ext cx="925195" cy="70421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8" name="ID_05E41EC112DE46B097080E5D2E377292"/>
        <xdr:cNvPicPr>
          <a:picLocks noChangeAspect="1"/>
        </xdr:cNvPicPr>
      </xdr:nvPicPr>
      <xdr:blipFill>
        <a:blip r:embed="rId166"/>
        <a:stretch>
          <a:fillRect/>
        </a:stretch>
      </xdr:blipFill>
      <xdr:spPr>
        <a:xfrm>
          <a:off x="6675755" y="133199505"/>
          <a:ext cx="7591425" cy="239077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37" name="ID_68A5E551A12848789F56FC98CCDBE66B"/>
        <xdr:cNvPicPr>
          <a:picLocks noChangeAspect="1"/>
        </xdr:cNvPicPr>
      </xdr:nvPicPr>
      <xdr:blipFill>
        <a:blip r:embed="rId167"/>
        <a:stretch>
          <a:fillRect/>
        </a:stretch>
      </xdr:blipFill>
      <xdr:spPr>
        <a:xfrm>
          <a:off x="6290310" y="82101690"/>
          <a:ext cx="10201275" cy="1034415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6" name="ID_68A0807EBFE848DAAC2784F4B12C2D25"/>
        <xdr:cNvPicPr>
          <a:picLocks noChangeAspect="1"/>
        </xdr:cNvPicPr>
      </xdr:nvPicPr>
      <xdr:blipFill>
        <a:blip r:embed="rId168"/>
        <a:stretch>
          <a:fillRect/>
        </a:stretch>
      </xdr:blipFill>
      <xdr:spPr>
        <a:xfrm>
          <a:off x="6290310" y="82406490"/>
          <a:ext cx="10163175" cy="1001077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6" name="ID_2A9B66BB708746ABB907BE6742D61C7B"/>
        <xdr:cNvPicPr>
          <a:picLocks noChangeAspect="1"/>
        </xdr:cNvPicPr>
      </xdr:nvPicPr>
      <xdr:blipFill>
        <a:blip r:embed="rId169"/>
        <a:stretch>
          <a:fillRect/>
        </a:stretch>
      </xdr:blipFill>
      <xdr:spPr>
        <a:xfrm>
          <a:off x="6448425" y="61244480"/>
          <a:ext cx="2828925" cy="244792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38" name="ID_146071F760414B8E90C5E1A146D8004C"/>
        <xdr:cNvPicPr>
          <a:picLocks noChangeAspect="1"/>
        </xdr:cNvPicPr>
      </xdr:nvPicPr>
      <xdr:blipFill>
        <a:blip r:embed="rId170"/>
        <a:stretch>
          <a:fillRect/>
        </a:stretch>
      </xdr:blipFill>
      <xdr:spPr>
        <a:xfrm>
          <a:off x="6660515" y="135460740"/>
          <a:ext cx="1562100" cy="226695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45" name="ID_A6D21F1576B643B28E33392423F8A4E0"/>
        <xdr:cNvPicPr>
          <a:picLocks noChangeAspect="1"/>
        </xdr:cNvPicPr>
      </xdr:nvPicPr>
      <xdr:blipFill>
        <a:blip r:embed="rId171"/>
        <a:stretch>
          <a:fillRect/>
        </a:stretch>
      </xdr:blipFill>
      <xdr:spPr>
        <a:xfrm>
          <a:off x="6448425" y="136330055"/>
          <a:ext cx="3810000" cy="4248150"/>
        </a:xfrm>
        <a:prstGeom prst="rect">
          <a:avLst/>
        </a:prstGeom>
        <a:noFill/>
        <a:ln w="9525">
          <a:noFill/>
        </a:ln>
      </xdr:spPr>
    </xdr:pic>
  </etc:cellImage>
</etc:cellImages>
</file>

<file path=xl/sharedStrings.xml><?xml version="1.0" encoding="utf-8"?>
<sst xmlns="http://schemas.openxmlformats.org/spreadsheetml/2006/main" count="1081" uniqueCount="649">
  <si>
    <t>百货类耗材清单</t>
  </si>
  <si>
    <t>行号</t>
  </si>
  <si>
    <t>商品全名</t>
  </si>
  <si>
    <t>单位</t>
  </si>
  <si>
    <t>最高限价（元）</t>
  </si>
  <si>
    <t>参考品牌</t>
  </si>
  <si>
    <t>规格型号</t>
  </si>
  <si>
    <t>参数要求</t>
  </si>
  <si>
    <t>图片参考</t>
  </si>
  <si>
    <t>USB台扇</t>
  </si>
  <si>
    <t>个</t>
  </si>
  <si>
    <t>美的（Midea）</t>
  </si>
  <si>
    <t>TDG12B</t>
  </si>
  <si>
    <t>充电/电源两用式、无线便携、最大噪音≤30db</t>
  </si>
  <si>
    <t>落地风扇</t>
  </si>
  <si>
    <t>台</t>
  </si>
  <si>
    <t>艾美特</t>
  </si>
  <si>
    <t>FSW65T2-5</t>
  </si>
  <si>
    <t>额定电压: 220V~；风扇类型: 落地扇；风扇选择:3档风扇；电线长度:≥1500mm；额定功率:≥60W；定时范围:2小时；包装尺寸:555x200x455mm（±5cm）</t>
  </si>
  <si>
    <t>空调扇</t>
  </si>
  <si>
    <t>奥克斯（AUX）</t>
  </si>
  <si>
    <t>F-ST45GSR</t>
  </si>
  <si>
    <t>制冷方式;水冷型、水箱容量：3L-5L/
最大噪音：≤60db、插电式</t>
  </si>
  <si>
    <t>电饭锅</t>
  </si>
  <si>
    <t>半球（PESKOE）</t>
  </si>
  <si>
    <t>MXX-D4040</t>
  </si>
  <si>
    <t>容量≥3L，不粘内胆、加热方式：发热盘、能效等级：三级或优于三级</t>
  </si>
  <si>
    <t>塑封机</t>
  </si>
  <si>
    <t>得力</t>
  </si>
  <si>
    <t>GQ303</t>
  </si>
  <si>
    <t>A4幅面、自动进膜、预热时间≤5min</t>
  </si>
  <si>
    <t>温奶器</t>
  </si>
  <si>
    <t>海尔</t>
  </si>
  <si>
    <t>HBW-S02</t>
  </si>
  <si>
    <t>材质：聚丙烯</t>
  </si>
  <si>
    <t>奶瓶消毒器恒温水壶二合一</t>
  </si>
  <si>
    <t xml:space="preserve"> 小熊</t>
  </si>
  <si>
    <t>TNQ-C12K5 1.2L</t>
  </si>
  <si>
    <t>分离式消毒暖奶仓，水壶容量：≥1.2L；恒温时间：不低于72小时；杀菌方式：高温蒸汽消毒；控制方式：触控+旋转；产品材质：316不锈钢，加厚高硼硅；功率：≥500W+800W</t>
  </si>
  <si>
    <t>家用料理机</t>
  </si>
  <si>
    <t>荣事达</t>
  </si>
  <si>
    <t>RS-JR30R</t>
  </si>
  <si>
    <t>常规绞肉机，可绞肉馅，绞酱料，由电机、刀头、盖子、玻璃碗等组成。</t>
  </si>
  <si>
    <t>搅拌机</t>
  </si>
  <si>
    <t>九阳</t>
  </si>
  <si>
    <t>L6-L621A</t>
  </si>
  <si>
    <t>转速：≥22000r/min、容量≥600ml</t>
  </si>
  <si>
    <t>缝纫机</t>
  </si>
  <si>
    <t>蝴蝶牌</t>
  </si>
  <si>
    <t>JA2-1</t>
  </si>
  <si>
    <t>适用范围：皮革、棉布、牛仔布、尼绒</t>
  </si>
  <si>
    <t>台灯</t>
  </si>
  <si>
    <t>公牛</t>
  </si>
  <si>
    <t>ML-B150A-DS</t>
  </si>
  <si>
    <t>蓝光危害等级：RG0、光显色指数：Ra&gt;90、材质：PC+ABS</t>
  </si>
  <si>
    <t>台式饮水机</t>
  </si>
  <si>
    <t>美菱（MeiLing）</t>
  </si>
  <si>
    <t>MY-L195</t>
  </si>
  <si>
    <t>尺寸：310*300*1000mm（±5cm）、304不锈钢材质、制冷功率≥70w、制热功率≥550w</t>
  </si>
  <si>
    <t>立式饮水机</t>
  </si>
  <si>
    <t>JYW-WJ180</t>
  </si>
  <si>
    <t>尺寸：255x190x300mm（±5cm）、水箱容量≥2.7L、调温范围：45-100℃、防干烧功能</t>
  </si>
  <si>
    <t>台式过滤直饮饮水机</t>
  </si>
  <si>
    <t>苏泊尔</t>
  </si>
  <si>
    <t>SW-JR30T06</t>
  </si>
  <si>
    <t>水箱容量≥3L，加热方式：不锈钢厚膜发热管加热</t>
  </si>
  <si>
    <t>开水器</t>
  </si>
  <si>
    <t>志高（CHIGO）</t>
  </si>
  <si>
    <t>SXP-2</t>
  </si>
  <si>
    <t>产水量：≥30L/h；电压：220V；功率：≥2000w；尺寸：370*230*560mm（±5cm）；进水方式：自动进水；内胆容量：≥15.9L，包安装</t>
  </si>
  <si>
    <t>LED镜前灯</t>
  </si>
  <si>
    <t>雷士</t>
  </si>
  <si>
    <t xml:space="preserve">
EJQQ9001CX</t>
  </si>
  <si>
    <t>8W-暖白光、材质：ABS+铝+PC，适用面积：2-5m²</t>
  </si>
  <si>
    <t>落地台灯</t>
  </si>
  <si>
    <t>ECTD1509/9_S4ag5kM</t>
  </si>
  <si>
    <t>功率≥18W、色温3000K-6000K、显色指数：RA≥95、材质：铁+ABS塑料</t>
  </si>
  <si>
    <t>计时器</t>
  </si>
  <si>
    <t>拜杰</t>
  </si>
  <si>
    <t>J86</t>
  </si>
  <si>
    <t>尺寸：7.3*7.5*1.5cm（±0.5cm）、材质：ABS、单位：时分秒</t>
  </si>
  <si>
    <t>蓝牙音响</t>
  </si>
  <si>
    <t>飞利浦</t>
  </si>
  <si>
    <t>SPA520S</t>
  </si>
  <si>
    <t>材质：铝合金，2.0声道，频率响应：140HZ-18KHZ,峰值功率≥12W</t>
  </si>
  <si>
    <t>录音盒子</t>
  </si>
  <si>
    <t>杭普</t>
  </si>
  <si>
    <t xml:space="preserve"> HV1</t>
  </si>
  <si>
    <t>尺寸：75*50*20mm（±5mm）、语音编码：A-law(64KBBPS)、USB2.0兼容、频率响应：300-3400HZ</t>
  </si>
  <si>
    <t>扩音器</t>
  </si>
  <si>
    <t>德顺</t>
  </si>
  <si>
    <t>DS-139-10W</t>
  </si>
  <si>
    <t>材 质：工程级ABS塑料(银色)
尺寸：178*128*50mm（±10mm）话杆长50cm（±20mm）
规 格：12V-500mA
喇 叭功率：10W(MAX)
电 源 插口
5.5*2.1mm(DC母口)
电 源线长：≥1.8米，双向扩音</t>
  </si>
  <si>
    <t>音响</t>
  </si>
  <si>
    <t>套</t>
  </si>
  <si>
    <t>联想（Lenovo）</t>
  </si>
  <si>
    <t>K3</t>
  </si>
  <si>
    <t>额定输入：5V/500mA；频响范围100Hz-20KHz；产品尺寸：80*80*63mm（±10mm）；电池容量≥1200mAh；蓝牙版本：蓝牙5.0；蓝牙传输距离≥8米；防水级别：生活防水；使用时间：≥6h；充电接口：USB</t>
  </si>
  <si>
    <t>除湿机</t>
  </si>
  <si>
    <t>KDY-DZ04</t>
  </si>
  <si>
    <t>尺寸：250x150x345mm（±30mm）、除湿量≥520ml/D、水箱容量≥2.5L</t>
  </si>
  <si>
    <t>空气净化器</t>
  </si>
  <si>
    <t>KJ200F-P1</t>
  </si>
  <si>
    <t>尺寸：300x180x550mm（±30mm）、甲醛CCM值：
F2(600≤M&lt;1000)、滤网类型：HEPA+活性炭复合滤网、适用面积：15-30m²、功能：杀菌 除颗粒物 除甲醛  除异味等</t>
  </si>
  <si>
    <t>单门冰箱</t>
  </si>
  <si>
    <t>奥克斯</t>
  </si>
  <si>
    <t>BC-22K68L</t>
  </si>
  <si>
    <t>尺寸：385x380x483mm（±50mm）、容量≥22L、单开门，定频，一级能效</t>
  </si>
  <si>
    <t>双门冰箱1</t>
  </si>
  <si>
    <t>BCD-32K42L</t>
  </si>
  <si>
    <t>商品能效等级：三级能效及以上；变频/定频：定频；高度：100.1-140cm；面板材质：PCM彩涂板；制冷方式：直冷；宽度：60cm以下；总容积：100-149L主色系：金色系放置方式：独立式；门款式：双门；深度：50.1-55cm</t>
  </si>
  <si>
    <t>双门冰箱2</t>
  </si>
  <si>
    <t>商品能效等级：三级能效及以上；变频/定频：定频；面板材质：PCM彩涂板；制冷方式：直冷；宽度：60cm以下；总容积：≥180升，放置方式：独立式；门款式：双门；深度：50.1-55cm</t>
  </si>
  <si>
    <t>充电头</t>
  </si>
  <si>
    <t>品胜</t>
  </si>
  <si>
    <t>2A</t>
  </si>
  <si>
    <t>功率≥5W，电流：2A，充电头，USB2.0 Type-C 其他/other</t>
  </si>
  <si>
    <t>取暖器</t>
  </si>
  <si>
    <t>美的</t>
  </si>
  <si>
    <t>HFV20E</t>
  </si>
  <si>
    <t>尺寸：220*250*620mm（±20mm），最大功率≥2000W，适用面积：20-50㎡</t>
  </si>
  <si>
    <t>暖风机</t>
  </si>
  <si>
    <t>200A2系列</t>
  </si>
  <si>
    <t>额定频率：50Hz，额定电压：220V；包装尺寸：285*150*300mm（±5cm），输出功率：≥550W，≥1000w，≥2000w</t>
  </si>
  <si>
    <t>电油汀</t>
  </si>
  <si>
    <t>NSC-200-9A1</t>
  </si>
  <si>
    <t>包装尺寸：470*157*670mm（±5cm）；产品尺寸：385*235*650mm（±50mm）；油汀片宽：125mm（±10mm）；电源：220V/50Hz；功率：≥1500W；油汀片数：≥9片；适用面积：10-14㎡；电源线长：
≥1.3m；</t>
  </si>
  <si>
    <t>加湿器</t>
  </si>
  <si>
    <t>AJ-H817</t>
  </si>
  <si>
    <t>额定功率: ≥25W；控制方式:旋钮/触屏可选；净重:0.7kg；加湿量:≥250ml/Hr；容量:≥3.5L；电压频率:220V-50Hz</t>
  </si>
  <si>
    <t>小型洗衣机</t>
  </si>
  <si>
    <t>XQBM30-218</t>
  </si>
  <si>
    <t>能效等级：三级能效及以上；变频/定频：定频；类型：波轮；高度：90cm以上；排水方式：下排水；宽度：60cm以上；洗涤容量：10-20kg；烘干类型：无烘干深度：60cm以上</t>
  </si>
  <si>
    <t>烘干机</t>
  </si>
  <si>
    <t>HBG-JQ2</t>
  </si>
  <si>
    <t>额定电压：220V；；额定功率：≥1200W；干衣容量：≥430L：烘干方式：直排式；操控方式：旋钮式；特色功能：定时；</t>
  </si>
  <si>
    <t>蓝牙麦克风</t>
  </si>
  <si>
    <t>索爱</t>
  </si>
  <si>
    <t>MC8</t>
  </si>
  <si>
    <t>输出功率：≥8w，喇叭尺寸57mm,电池容量:≥1200mah,回音式混响</t>
  </si>
  <si>
    <t>枪机摄像头（带拾音器）</t>
  </si>
  <si>
    <t>海康威视</t>
  </si>
  <si>
    <t>DS-2CD1245-LA</t>
  </si>
  <si>
    <t>传感器类型：1/2.7" Progressive Scan CMOS；最低照度：彩色:0.005 Lux；快门：1/3 s~1/100,000 s；日夜切换模式：ICR红外滤片式；宽动态：数字宽动态；镜头焦距&amp;视场角：4mm，水平视场角:70*，垂直视场角:35"，对角视场角:85；6mm，水平视场角:46°，垂直视场角:24°，对角视场角:54；8 mm.水平视场角:43”，垂直视场角:24，对角视场角:50*；12 mm，水平视场角:27°，垂直视场角:15*，对角视场角:31；最大光圈数：F1.6；镜头尺寸接口：M12；包安装</t>
  </si>
  <si>
    <t>自救呼吸器</t>
  </si>
  <si>
    <t xml:space="preserve">准航 </t>
  </si>
  <si>
    <t>TZL30</t>
  </si>
  <si>
    <t>防护对象:一氧化碳(CO)等有害气体；执行标准:GB 21976.7-2012；防护时长:不少于30分钟；滤烟效率:&gt;99%；呼吸阻力:吸气阻力&lt;800Pa，呼气阻力&lt;300Pa；产品性能:一次性使用，不适合工作防护；外盒尺寸:155*125*102mm（±20mm）；有效期限:≥三年；</t>
  </si>
  <si>
    <t>保险柜</t>
  </si>
  <si>
    <t>虎牌</t>
  </si>
  <si>
    <t>/</t>
  </si>
  <si>
    <t>1、尺寸：80*48*42cm（±2cm) 、70*42*39cm（±2cm)、60*40*36cm（±2cm)、2、冷轧合金，一体成型3、多组合解锁模式4、双人双锁</t>
  </si>
  <si>
    <t>锥形桶</t>
  </si>
  <si>
    <t>京车</t>
  </si>
  <si>
    <t>定制</t>
  </si>
  <si>
    <t>高48cm（±50mm）</t>
  </si>
  <si>
    <t>大声公</t>
  </si>
  <si>
    <t>纽曼</t>
  </si>
  <si>
    <t>669U</t>
  </si>
  <si>
    <t>类别：扩音器/大喇叭；内置电池：内置电池；外置存储设备读取：USB</t>
  </si>
  <si>
    <t>蚊香液：机器加蚊香液</t>
  </si>
  <si>
    <t>彩虹乖乖</t>
  </si>
  <si>
    <t>1器+3液</t>
  </si>
  <si>
    <t>蚊香液：不带机器</t>
  </si>
  <si>
    <t>4瓶装</t>
  </si>
  <si>
    <t>电热蚊香片加热器</t>
  </si>
  <si>
    <t>彩虹</t>
  </si>
  <si>
    <t>60片/盒</t>
  </si>
  <si>
    <t>蚊香片/液加热器、插头充电</t>
  </si>
  <si>
    <t>理发器</t>
  </si>
  <si>
    <t>ARF-30DC05</t>
  </si>
  <si>
    <t>全身水洗 电显显示 3档调速</t>
  </si>
  <si>
    <t>婴儿理发器</t>
  </si>
  <si>
    <t>小熊</t>
  </si>
  <si>
    <t>LFQ-P05G1</t>
  </si>
  <si>
    <t>充电方式:USB直充
电池容量:≥500mAh
马达转速:≥5300转/分钟
工作电压&amp;功率:3.2V/4W
电源输入:5V-1A
机身材质:ABS材质
外形尺寸:210*49*54mm（±20mm）</t>
  </si>
  <si>
    <t>毛巾杆（双杆）</t>
  </si>
  <si>
    <t>九牧</t>
  </si>
  <si>
    <t>597mm
免打孔/打孔安装</t>
  </si>
  <si>
    <t>浴巾架:597x180x210mm（±30mm）
产品材质:太空铝
产品颜色:亮银
表面处理:喷砂氧化工艺</t>
  </si>
  <si>
    <t>毛巾杆（单杆）</t>
  </si>
  <si>
    <t>置物架</t>
  </si>
  <si>
    <t>坤奉</t>
  </si>
  <si>
    <t>ABS材质</t>
  </si>
  <si>
    <t>ABS材质
38*28*72cm（±2cm）</t>
  </si>
  <si>
    <t>塑料衣架</t>
  </si>
  <si>
    <t>把</t>
  </si>
  <si>
    <t>晟旎尚品</t>
  </si>
  <si>
    <t>YJ01</t>
  </si>
  <si>
    <t>长度≥42cm，每把含10个衣架</t>
  </si>
  <si>
    <t>不锈钢晾衣架</t>
  </si>
  <si>
    <t>304不锈钢
长度≥42cm</t>
  </si>
  <si>
    <t>不锈钢挂钩</t>
  </si>
  <si>
    <t>小号6.5cm</t>
  </si>
  <si>
    <t>表面工艺：不锈钢拉丝
安装方式：免打孔
材质：304不锈钢</t>
  </si>
  <si>
    <t>月子帽</t>
  </si>
  <si>
    <t>顶</t>
  </si>
  <si>
    <t>爱宝适</t>
  </si>
  <si>
    <t>四季通用、纯棉</t>
  </si>
  <si>
    <t>帽顶款式：圆顶
帽檐款式：无檐
主要材质：棉</t>
  </si>
  <si>
    <t>百洁布</t>
  </si>
  <si>
    <t>张</t>
  </si>
  <si>
    <t>靓涤</t>
  </si>
  <si>
    <t>8条装</t>
  </si>
  <si>
    <t>8片</t>
  </si>
  <si>
    <t>钢丝球</t>
  </si>
  <si>
    <t>包</t>
  </si>
  <si>
    <t>康之友</t>
  </si>
  <si>
    <t>4个装</t>
  </si>
  <si>
    <t>不锈钢，每包含4个及以上钢丝球</t>
  </si>
  <si>
    <t>洗洁精</t>
  </si>
  <si>
    <t>桶</t>
  </si>
  <si>
    <t>红玫瑰</t>
  </si>
  <si>
    <t>2KG</t>
  </si>
  <si>
    <t>产品规格:2kg/瓶
适用范围:洗涤各种餐具、厨具、抽油烟机、瓷砖餐布、水果、蔬菜等。
保质期限: ≥3年</t>
  </si>
  <si>
    <t>粘毛器滚筒</t>
  </si>
  <si>
    <t>凡皙</t>
  </si>
  <si>
    <t>大号</t>
  </si>
  <si>
    <t>材质：粘纸</t>
  </si>
  <si>
    <t>乳胶手套(长）</t>
  </si>
  <si>
    <t>双</t>
  </si>
  <si>
    <t>妙洁</t>
  </si>
  <si>
    <t>1双</t>
  </si>
  <si>
    <t>乳胶材质，尺码含：S、M、L，长度不低于25cm</t>
  </si>
  <si>
    <t>防水围裙（非一次性）</t>
  </si>
  <si>
    <t>条</t>
  </si>
  <si>
    <t>防水，S、M、L、XL号</t>
  </si>
  <si>
    <t>防水围裙（一次性）</t>
  </si>
  <si>
    <t>莱丽夫</t>
  </si>
  <si>
    <t>一次性围裙：30只装
非一次性油围裙：1只装</t>
  </si>
  <si>
    <t>鞋架</t>
  </si>
  <si>
    <t>致绪</t>
  </si>
  <si>
    <t>高80cm，宽23cm不锈钢4层</t>
  </si>
  <si>
    <t>高≥80cm，宽≥23cm不锈钢≥4层</t>
  </si>
  <si>
    <t>除甲醛空气净化剂</t>
  </si>
  <si>
    <t>盒</t>
  </si>
  <si>
    <t>3M</t>
  </si>
  <si>
    <t>1盒</t>
  </si>
  <si>
    <t>主要成分包括聚丙烯酰、碳酸氢铵、增溶剂；
能够高效快速地捕捉和降解空气中的甲醛分子</t>
  </si>
  <si>
    <t>婴儿汗巾</t>
  </si>
  <si>
    <t>全棉时代</t>
  </si>
  <si>
    <t>1只装</t>
  </si>
  <si>
    <t>A类全棉，大中小号</t>
  </si>
  <si>
    <t>浴巾</t>
  </si>
  <si>
    <t>纱布，A类全棉，6层纱，≥60cm*70cm</t>
  </si>
  <si>
    <t>塑料凳</t>
  </si>
  <si>
    <t>钢化禧天龙</t>
  </si>
  <si>
    <t>D-2045</t>
  </si>
  <si>
    <t>PP塑料，33*36*46cm(±3cm)，承重≥100kg</t>
  </si>
  <si>
    <t>普通水桶</t>
  </si>
  <si>
    <t>恒丰</t>
  </si>
  <si>
    <t>130L</t>
  </si>
  <si>
    <t>塑料，容量≥130L</t>
  </si>
  <si>
    <t>凉被1</t>
  </si>
  <si>
    <t>床</t>
  </si>
  <si>
    <t xml:space="preserve">红蜻蜓 </t>
  </si>
  <si>
    <t>尺寸：150*200cm,
180*220cm,
200230cm</t>
  </si>
  <si>
    <t>尺寸：150*200cm（±10cm）,聚酯纤维</t>
  </si>
  <si>
    <t>凉被2</t>
  </si>
  <si>
    <t>尺寸：180*220cm（±10cm）,聚酯纤维</t>
  </si>
  <si>
    <t>凉被3</t>
  </si>
  <si>
    <t>尺寸：200*230cm（±10cm），聚酯纤维</t>
  </si>
  <si>
    <t>毛刷</t>
  </si>
  <si>
    <t>猪鬃毛刷头
45mm出峰
木质手柄</t>
  </si>
  <si>
    <t>日式软毛刷</t>
  </si>
  <si>
    <t>手柄材质：塑料刷头
材质：塑料</t>
  </si>
  <si>
    <t>软毛牙刷</t>
  </si>
  <si>
    <t>舒客</t>
  </si>
  <si>
    <t>单只装</t>
  </si>
  <si>
    <t>非一次性使用</t>
  </si>
  <si>
    <t>硬毛牙刷</t>
  </si>
  <si>
    <t>牙膏</t>
  </si>
  <si>
    <t>支</t>
  </si>
  <si>
    <t>佳洁士</t>
  </si>
  <si>
    <t>清洁口腔，每支不低于140g</t>
  </si>
  <si>
    <t>垃圾桶1</t>
  </si>
  <si>
    <t>40L/50L/70L/80L/100L/120L/140L/160L/180L）</t>
  </si>
  <si>
    <t>塑料，规格40L</t>
  </si>
  <si>
    <t>垃圾桶2</t>
  </si>
  <si>
    <t>塑料，规格50L</t>
  </si>
  <si>
    <t>垃圾桶3</t>
  </si>
  <si>
    <t>塑料，规格70L</t>
  </si>
  <si>
    <t>垃圾桶4</t>
  </si>
  <si>
    <t>塑料，规格80L</t>
  </si>
  <si>
    <t>垃圾桶5</t>
  </si>
  <si>
    <t>塑料，规格100L</t>
  </si>
  <si>
    <t>垃圾桶6</t>
  </si>
  <si>
    <t>塑料，规格120L</t>
  </si>
  <si>
    <t>垃圾桶7</t>
  </si>
  <si>
    <t>塑料，规格140L</t>
  </si>
  <si>
    <t>垃圾桶8</t>
  </si>
  <si>
    <t>塑料，规格160L</t>
  </si>
  <si>
    <t>垃圾桶9</t>
  </si>
  <si>
    <t>塑料，规格180L</t>
  </si>
  <si>
    <t>垃圾桶10</t>
  </si>
  <si>
    <t>塑料，规格240L</t>
  </si>
  <si>
    <t>垃圾桶11</t>
  </si>
  <si>
    <t>塑料，规格660L</t>
  </si>
  <si>
    <t>抽屉式收纳盒</t>
  </si>
  <si>
    <t>长*宽*高：34.5cm*24.5cm*29.5cm，可有±5cm误差；
材质：塑料</t>
  </si>
  <si>
    <t>收纳箱1</t>
  </si>
  <si>
    <t>星优收纳箱</t>
  </si>
  <si>
    <t>60#（41.5*28.5*20cm),
190#（63*46*37cm）,
360#（77.5*55*45cm）,
120#（48*35*27cm）,
250#（69*49.5*40.5cm）,
390#（80 59*48cm),
150#（56*40*33cm）,
300#(70.5*51*42cm)</t>
  </si>
  <si>
    <t>PP材质，规格,60#（41.5*28.5*20cm),
可有±3cm误差，承重不低于50kg，品牌（三选一）：美丽雅、茶花、禧天龙</t>
  </si>
  <si>
    <t>收纳箱2</t>
  </si>
  <si>
    <t>PP材质，规格,190#（63*46*37cm）,
可有±3cm误差，承重不低于100kg，品牌（三选一）：美丽雅、茶花、禧天龙</t>
  </si>
  <si>
    <t>收纳箱3</t>
  </si>
  <si>
    <t>PP材质，规格,360#（77.5*55*45cm）,
可有±3cm误差，承重不低于100kg，品牌（三选一）：美丽雅、茶花、禧天龙</t>
  </si>
  <si>
    <t>收纳箱4</t>
  </si>
  <si>
    <t>PP材质，规格,120#（48*35*27cm）,
可有±3cm误差，承重不低于50kg，品牌（三选一）：美丽雅、茶花、禧天龙</t>
  </si>
  <si>
    <t>收纳箱5</t>
  </si>
  <si>
    <t>PP材质，规格,250#（69*49.5*40.5cm）,
可有±3cm误差，承重不低于100kg，品牌（三选一）：美丽雅、茶花、禧天龙</t>
  </si>
  <si>
    <t>收纳箱6</t>
  </si>
  <si>
    <t>PP材质，规格,390#（80 59*48cm),
可有±3cm误差，承重不低于100kg，品牌（三选一）：美丽雅、茶花、禧天龙</t>
  </si>
  <si>
    <t>收纳箱7</t>
  </si>
  <si>
    <t>PP材质，规格,150#（56*40*33cm）,
可有±3cm误差，承重不低于50kg，品牌（三选一）：美丽雅、茶花、禧天龙</t>
  </si>
  <si>
    <t>收纳箱8</t>
  </si>
  <si>
    <t>PP材质，规格,300#(70.5*51*42cm)
可有±3cm误差，承重不低于100kg，品牌（三选一）：美丽雅、茶花、禧天龙</t>
  </si>
  <si>
    <t>白色塑料袋1</t>
  </si>
  <si>
    <t>泓凯</t>
  </si>
  <si>
    <t>37*55、85*90</t>
  </si>
  <si>
    <t>每包数量不低于100只，白色塑料袋，85*90cm（±2cm）PE材质，厚度双层3丝</t>
  </si>
  <si>
    <t>白色塑料袋2</t>
  </si>
  <si>
    <t>每包数量不低于100只，白色塑料袋，37*55cm（±2cm）PE材质，厚度双层3丝</t>
  </si>
  <si>
    <t>橙红色塑料袋</t>
  </si>
  <si>
    <t>根</t>
  </si>
  <si>
    <t>90cm*100cm</t>
  </si>
  <si>
    <t>橘红色塑料袋，90cm*100cm（±2cm）PE材质，厚度：双层5丝。</t>
  </si>
  <si>
    <t>瑜伽毯+瑜伽砖</t>
  </si>
  <si>
    <t xml:space="preserve"> Keep</t>
  </si>
  <si>
    <t>183*61cm 粉色/紫色 7mm厚 +对装瑜伽砖</t>
  </si>
  <si>
    <t>尺寸：183cm*61cm（±5cm）；颜色：粉色/紫色；厚度：7mm（±2mm）；瑜伽砖：1对</t>
  </si>
  <si>
    <t>毛巾</t>
  </si>
  <si>
    <t>京东京造</t>
  </si>
  <si>
    <t>1条装</t>
  </si>
  <si>
    <t>面料成分：棉；安全类别：A类；面料俗称：纯棉；单条克重：51-100g</t>
  </si>
  <si>
    <t>小喷壶</t>
  </si>
  <si>
    <t xml:space="preserve"> 安赛瑞</t>
  </si>
  <si>
    <t>500ml</t>
  </si>
  <si>
    <t>手动，≥500ML</t>
  </si>
  <si>
    <t>药盒</t>
  </si>
  <si>
    <t>1、尺寸：8.3 * 7.7 * 2.1cm（±0.5cm）2、颜色：茶色 3、规格：2ml/5支装（单个药盒内部分为5个格子，每个格子可存放1支2ml药剂 4、材质：聚苯乙烯材质</t>
  </si>
  <si>
    <t>1、尺寸：10.6 * 9.7 * 2.6cm（±0.5cm）2、颜色：茶色 3、规格：5ml/5支装（单个药盒内部分为5个格子，每个格子可存放1支5ml药剂）4、材质：聚苯乙烯材质</t>
  </si>
  <si>
    <t>1、尺寸：6.5 * 9 * 5.3cm（±0.5cm） 2、颜色：茶色 3、材质：聚苯乙烯材质</t>
  </si>
  <si>
    <t>摆药框</t>
  </si>
  <si>
    <t>1、尺寸：13 * 40 * 8.5cm（±1cm） 2、材质：聚丙烯材质 3、颜色：白色</t>
  </si>
  <si>
    <t>小厨宝</t>
  </si>
  <si>
    <t>EC5FA</t>
  </si>
  <si>
    <t>尺寸：250x247x300mm（±30mm）、一级能效，最大容积≥5L、加热功率≥1700W</t>
  </si>
  <si>
    <t>移动升降桌</t>
  </si>
  <si>
    <t>分界线</t>
  </si>
  <si>
    <t>标准版60-89</t>
  </si>
  <si>
    <t>金属材质：碳素钢
桌面面板材质：木质
桌台几类材质：桌架UP3X
最大承重：≥150kg</t>
  </si>
  <si>
    <t>驱血带1</t>
  </si>
  <si>
    <t>卷</t>
  </si>
  <si>
    <t xml:space="preserve"> SACKLER</t>
  </si>
  <si>
    <t>15厘米宽*1米长</t>
  </si>
  <si>
    <t>TPE材质/合成胶
10cm（±3mm），每卷不低于10m，
用于急救时减少术中备血和输血
在专业人员指导下使用。将医用绷带置于使用部位后调整固定于患者的患处,进行包扎固定</t>
  </si>
  <si>
    <t>驱血带2</t>
  </si>
  <si>
    <t>TPE材质/合成胶
15cm（±3mm），每卷不低于10m，
用于急救时减少术中备血和输血
在专业人员指导下使用。将医用绷带置于使用部位后调整固定于患者的患处,进行包扎固定</t>
  </si>
  <si>
    <t>橡皮筋</t>
  </si>
  <si>
    <t>100g/筒</t>
  </si>
  <si>
    <t>拉伸长度可达40cm
产品尺寸：75mm(单个)70x60mm(简)
产品规格≥50g/筒，每包≥130个</t>
  </si>
  <si>
    <t>一拖三数据线</t>
  </si>
  <si>
    <t>GS-13</t>
  </si>
  <si>
    <t>输入接口类型：USB-A
款式：直头式
输出口类型：Micro USB Apple Lightning Type-C
长度：1.2m/1.5m/1.8m</t>
  </si>
  <si>
    <t>便条本</t>
  </si>
  <si>
    <t>本</t>
  </si>
  <si>
    <t>益而高</t>
  </si>
  <si>
    <t>75*75mm（±5mm），颜色至少包括：红黄绿蓝</t>
  </si>
  <si>
    <t>防烫伤手套</t>
  </si>
  <si>
    <t>沨漪栎</t>
  </si>
  <si>
    <t>乳胶/橡胶材质，隔热手套</t>
  </si>
  <si>
    <t>烫伤膏</t>
  </si>
  <si>
    <t>济心堂</t>
  </si>
  <si>
    <t>济心堂30</t>
  </si>
  <si>
    <t>凝胶敷料，乳膏型</t>
  </si>
  <si>
    <t>除胶剂</t>
  </si>
  <si>
    <t>瓶</t>
  </si>
  <si>
    <t>WD-40</t>
  </si>
  <si>
    <t>容量≥200mL/瓶</t>
  </si>
  <si>
    <t>针式打印纸</t>
  </si>
  <si>
    <t>之璐筠</t>
  </si>
  <si>
    <t>10个装</t>
  </si>
  <si>
    <t>尺寸：57X35mm（±5mm）</t>
  </si>
  <si>
    <t>清洁用不锈钢铲刀1</t>
  </si>
  <si>
    <t>LSNUO</t>
  </si>
  <si>
    <t>1寸/2寸/3寸/4寸/5寸</t>
  </si>
  <si>
    <t>不锈钢材质；1寸</t>
  </si>
  <si>
    <t>清洁用不锈钢铲刀2</t>
  </si>
  <si>
    <t>不锈钢材质；2寸</t>
  </si>
  <si>
    <t>清洁用不锈钢铲刀3</t>
  </si>
  <si>
    <t>不锈钢材质；3寸</t>
  </si>
  <si>
    <t>清洁用不锈钢铲刀4</t>
  </si>
  <si>
    <t>不锈钢材质；4寸</t>
  </si>
  <si>
    <t>清洁用不锈钢铲刀5</t>
  </si>
  <si>
    <t>不锈钢材质；5寸</t>
  </si>
  <si>
    <t>成人眼罩</t>
  </si>
  <si>
    <t>宜家依</t>
  </si>
  <si>
    <t>Y-7016</t>
  </si>
  <si>
    <t>3D眼罩</t>
  </si>
  <si>
    <t>针线盒</t>
  </si>
  <si>
    <t>三爱</t>
  </si>
  <si>
    <t>家用针线盒套装</t>
  </si>
  <si>
    <t>通用型，颜色不低于10种</t>
  </si>
  <si>
    <t>简易密码锁（挂式）</t>
  </si>
  <si>
    <t>环川（ZJHNCA）挂锁</t>
  </si>
  <si>
    <t>密码挂锁</t>
  </si>
  <si>
    <t>密码挂锁，锌合金材质</t>
  </si>
  <si>
    <t>相机支架</t>
  </si>
  <si>
    <t>斯莫格（SmallRig）</t>
  </si>
  <si>
    <t>材质：
碳纤维：轻量化（约1.2-1.8kg），抗震动。
折叠尺寸：≤ 45cm（越小越易收纳，可塞入背包）。
承重能力：≥ 5kg（支持微单+长焦镜头，单反需≥8kg）。
高度范围：最低高度：≤ 40cm，最高高度：≥ 150cm（站立拍摄或俯视场景）。
脚管节数：4-5节（调节灵活，但节数越多稳定性稍降）。
便携设计；
反折结构：折叠后更紧凑。
多功能脚管；
角度多档调节：应对斜坡、台阶等地形。
橡胶/钉式脚垫：防滑+适应不同地面（如草地、水泥）。
可支持需多功能手机夹。
扣板调节；快装系统：支持快装板（如Arca标准），3秒拆装相机。
品牌（三选一）：斯莫格、米泊灵睿、曼富图。</t>
  </si>
  <si>
    <t>手消架</t>
  </si>
  <si>
    <t>郦狼</t>
  </si>
  <si>
    <t>弯钩</t>
  </si>
  <si>
    <t>安装方式：挂钩壁；挂式材质：塑料</t>
  </si>
  <si>
    <t>香囊袋</t>
  </si>
  <si>
    <t>别颖</t>
  </si>
  <si>
    <t>短绳</t>
  </si>
  <si>
    <t>舌钳保护套、开口器保护套、压舌板保护套</t>
  </si>
  <si>
    <t>新华</t>
  </si>
  <si>
    <t>硅胶材质，上面带孔，方便蒸汽的穿透，可反复使用</t>
  </si>
  <si>
    <t>大号钢丝刷（带柄）</t>
  </si>
  <si>
    <t>单孔直径:2.8mm（±0.3mm）
毛长:17mm（±2mm）
总长26.5cm（±2cm）</t>
  </si>
  <si>
    <t>小号钢丝刷（带柄）</t>
  </si>
  <si>
    <t>单孔直径:1.3mm（±0.3mm）
毛长:15mm（±2mm）
总长20.5cm（±2cm）</t>
  </si>
  <si>
    <t>清晰刷（小号）</t>
  </si>
  <si>
    <t>8支/盒</t>
  </si>
  <si>
    <t>可高温高压灭菌，毛刷长宽，40*35mm（±5mm）</t>
  </si>
  <si>
    <t>气腹针刷</t>
  </si>
  <si>
    <t>ANJYSQD</t>
  </si>
  <si>
    <t>双头使用，一头8mm长，一头6mm长（±5mm）</t>
  </si>
  <si>
    <t>螺纹管刷</t>
  </si>
  <si>
    <t>毛刷宽8mm（±1mm），塑料手柄</t>
  </si>
  <si>
    <t>胃肠镜刷（重复使用）</t>
  </si>
  <si>
    <t>ANJ-CJD52030</t>
  </si>
  <si>
    <t>整体长度2.3m（±5cm）,直径1.8mm，刷子直径5mm，刷头长20mm（±5mm），单头带刷，带拇指环，适用于钳道口&gt;直径2.8mm，适用于胃镜的清洗，一次性使用。</t>
  </si>
  <si>
    <t>清洗刷（大号）</t>
  </si>
  <si>
    <t>可高温高压灭菌，毛刷长宽，40*35mm（±5mm）；关节刷，可高温高压灭菌；大中小号</t>
  </si>
  <si>
    <t>管腔刷（普通）</t>
  </si>
  <si>
    <t>可定制</t>
  </si>
  <si>
    <t>1.材质:不锈钢丝，耐磨、抗倒伏、耐高温的杜邦丝。
2.型号:毛刷直径×刷子总长:2mm×400mm（±5mm）
3.可重复使用，非无菌。
4.不能有毛屑脱落,尖端设置胶质保护套。</t>
  </si>
  <si>
    <t>吸宫管刷（普通）</t>
  </si>
  <si>
    <t>1.材质:不锈钢丝，耐磨、抗倒伏、耐高温的杜邦丝。
2.型号:毛刷直径×刷子总长:4mm×400mm（±5mm）
3.可重复使用，非无菌。
4.不能有毛屑脱落,尖端设置胶质保护套。</t>
  </si>
  <si>
    <t>1.材质:不锈钢丝，耐磨、抗倒伏、耐高温的杜邦丝。
2.型号:毛刷直径×刷子总长:5mm×400mm（±5mm）
3.可重复使用，非无菌。
4.不能有毛屑脱落,尖端设置胶质保护套。</t>
  </si>
  <si>
    <t>1.材质:不锈钢丝，耐磨、抗倒伏、耐高温的杜邦丝。
2.型号:毛刷直径×刷子总长7mm× 400mm（±5mm）
3.可重复使用，非无菌。
4.不能有毛屑脱落,尖端圆头设计且尖端应设计少量毛刷，便于管腔盲端顶部的刷洗。</t>
  </si>
  <si>
    <t>1.材质:不锈钢丝，耐磨、抗倒伏、耐高温的杜邦丝。
2.型号:毛刷直径×刷子总长:20mm×350mm（±5mm）
3.可重复使用，非无菌。
4.不能有毛屑脱落,尖端圆头设计且尖端应设计少量毛刷，便于管腔盲端顶部的刷洗。</t>
  </si>
  <si>
    <t>印油</t>
  </si>
  <si>
    <t>28ml，红色</t>
  </si>
  <si>
    <t>20ml</t>
  </si>
  <si>
    <t>自封袋1</t>
  </si>
  <si>
    <t>百个</t>
  </si>
  <si>
    <t>20*30cm</t>
  </si>
  <si>
    <t>20cm*30cm（±1cm）透明，PE材质，厚度不低于6丝</t>
  </si>
  <si>
    <t>自封袋2</t>
  </si>
  <si>
    <t>30*40cm</t>
  </si>
  <si>
    <t>30cm*40cm（±1cm）透明，PE材质，厚度不低于6丝</t>
  </si>
  <si>
    <t>自封袋3</t>
  </si>
  <si>
    <t>35*45cm</t>
  </si>
  <si>
    <t>35cm*45cm（±1cm）透明，PE材质，厚度不低于6丝</t>
  </si>
  <si>
    <t>自封袋4</t>
  </si>
  <si>
    <t>14*20cm</t>
  </si>
  <si>
    <t>14cm*20cm（±1cm）透明，PE材质，厚度不低于6丝</t>
  </si>
  <si>
    <t>标本自封袋1</t>
  </si>
  <si>
    <t>20cm*20cm（±1cm）透明，PE材质，厚度不低于6丝</t>
  </si>
  <si>
    <t>标本自封袋2</t>
  </si>
  <si>
    <t>20cm*25cm（±1cm）透明，PE材质，厚度不低于6丝</t>
  </si>
  <si>
    <t>标本自封袋3</t>
  </si>
  <si>
    <t>30cm*30cm（±1cm）透明，PE材质，厚度不低于6丝</t>
  </si>
  <si>
    <t>防水袖套</t>
  </si>
  <si>
    <t>40cm</t>
  </si>
  <si>
    <t>乳胶材质，尺码含：S、M、L，长度不低于30cm</t>
  </si>
  <si>
    <t>电吹风</t>
  </si>
  <si>
    <t>功率：≥1400W磨砂折叠电吹风，冷热风、高低档</t>
  </si>
  <si>
    <t>雨伞</t>
  </si>
  <si>
    <t>自开伞把 ，8鼓，颜色可选，印医院徽记，单次定制量500把起订</t>
  </si>
  <si>
    <t>漱口杯</t>
  </si>
  <si>
    <t>彩色无铅玻璃，无毒无害，安全健康</t>
  </si>
  <si>
    <t>橡胶杯垫</t>
  </si>
  <si>
    <t>PVC软胶，防滑经久耐用，印酒店logo</t>
  </si>
  <si>
    <t>果盘</t>
  </si>
  <si>
    <t>玻璃圆形，φ20cm（±1cm）</t>
  </si>
  <si>
    <t>尿布台</t>
  </si>
  <si>
    <t>高档实木材质，三层，防水防潮，本色，尺寸：84*64*98cm（±20mm）带静音万向轮，配套全棉棉垫</t>
  </si>
  <si>
    <t>床尾巾</t>
  </si>
  <si>
    <t>50*260cm</t>
  </si>
  <si>
    <t>根据装修风格选色</t>
  </si>
  <si>
    <t>保护垫</t>
  </si>
  <si>
    <t>200*200cm</t>
  </si>
  <si>
    <t>t/c包布，锁链式绗缝，四角车松紧，180g/m2，定型棉</t>
  </si>
  <si>
    <t>床垫</t>
  </si>
  <si>
    <t>180*200cm</t>
  </si>
  <si>
    <t>尺寸：1.8m*2.0m，面料：A类植物纤维、天然乳胶≥5cm、支撑层为高支海绵防螨透气面料，厚度20-25cm，卷包，填充物：独袋弹簧，附加功能：护脊、防滑，弧形防撞转角，</t>
  </si>
  <si>
    <t>一次性牙具</t>
  </si>
  <si>
    <t>麦香料秸秆小头牙刷竹炭刷毛+不少于6g牙膏，入软包装自粘袋</t>
  </si>
  <si>
    <t>梳子</t>
  </si>
  <si>
    <t>麦香料秸秆月牙梳免印入袋，入软包装自粘袋</t>
  </si>
  <si>
    <t>护理包</t>
  </si>
  <si>
    <t>每包四支棉签二个棉球一指甲锉，入软包装自粘袋</t>
  </si>
  <si>
    <t>女宾袋</t>
  </si>
  <si>
    <t>纯白加大加厚卫生袋，入软包装自粘袋</t>
  </si>
  <si>
    <t>针线包</t>
  </si>
  <si>
    <t>每包4色线/2纽扣/2针/1别针，入软包装自粘袋</t>
  </si>
  <si>
    <t>香皂</t>
  </si>
  <si>
    <t>30g白色圆形皂珠光纸包装上下贴标</t>
  </si>
  <si>
    <t>儿童牙具</t>
  </si>
  <si>
    <t>不少于5克儿童牙膏，入自贴可降解膜袋</t>
  </si>
  <si>
    <t>婴儿爬爬垫</t>
  </si>
  <si>
    <t>尺寸：60*60*2.5cm（长宽误差±1cm），可拼接，无甲醛无邻苯无多环芳烃无味，含国家安全检测报告，3秒回弹。自带护齿边条,颜色不限。</t>
  </si>
  <si>
    <t>洗发水</t>
  </si>
  <si>
    <t>1L</t>
  </si>
  <si>
    <t>护发素</t>
  </si>
  <si>
    <t>沐浴露</t>
  </si>
  <si>
    <t>润肤乳</t>
  </si>
  <si>
    <t>40ml</t>
  </si>
  <si>
    <t>小卷纸</t>
  </si>
  <si>
    <t>件</t>
  </si>
  <si>
    <t>90克双层，百分百原生木桨制造，干净卫生便捷，72个一件</t>
  </si>
  <si>
    <t>抽纸</t>
  </si>
  <si>
    <t>80抽，百分百原生木桨制造，100包一件</t>
  </si>
  <si>
    <t>擦手纸</t>
  </si>
  <si>
    <t>200抽，百分百原生木桨制造，20包一件</t>
  </si>
  <si>
    <t>大卷纸</t>
  </si>
  <si>
    <t>240，米百分百原生木浆制造，12个一件</t>
  </si>
  <si>
    <t>餐巾纸</t>
  </si>
  <si>
    <t>230*230mm,100张每包，64包一件</t>
  </si>
  <si>
    <t>挂钟</t>
  </si>
  <si>
    <t>16英寸，石英挂钟</t>
  </si>
  <si>
    <t>木枕头</t>
  </si>
  <si>
    <t>木质，30*12*6cm（±1cm）</t>
  </si>
  <si>
    <t>木凳</t>
  </si>
  <si>
    <t>本色实木，21*27*25cm（±1cm）</t>
  </si>
  <si>
    <t>小木桶</t>
  </si>
  <si>
    <t>本色实木，桶高14.5cm（±1cm）,桶口直径：25cm（±1cm）包含内胆和小木勺</t>
  </si>
  <si>
    <t>足浴桶</t>
  </si>
  <si>
    <t>实木本色，桶内直径：30cm（±1cm），高度26cm（±1cm）</t>
  </si>
  <si>
    <t>雨伞桶</t>
  </si>
  <si>
    <t>砂纹钢，350*250*685mm（±3cm）</t>
  </si>
  <si>
    <t>洗发液</t>
  </si>
  <si>
    <t>不少于400ml/瓶</t>
  </si>
  <si>
    <t>沐浴液</t>
  </si>
  <si>
    <t>润肤露</t>
  </si>
  <si>
    <t>液体香皂</t>
  </si>
  <si>
    <t>桑拿服</t>
  </si>
  <si>
    <t>棉质分男女</t>
  </si>
  <si>
    <t>男士拖鞋</t>
  </si>
  <si>
    <t>尺寸：39/41/42/43码，材质塑料</t>
  </si>
  <si>
    <t>女士拖鞋</t>
  </si>
  <si>
    <t>尺寸：36/37/38/39码，材质塑料</t>
  </si>
  <si>
    <t>儿童拖鞋</t>
  </si>
  <si>
    <t>尺寸：适用于5-8岁小孩，材质塑料</t>
  </si>
  <si>
    <t>糖果枕</t>
  </si>
  <si>
    <t>规格：不小于长43cm*直径12cm；  
材质：全棉布料、无荧光剂、颜色款式不限；
其他要求：内附荞麦颗粒、PP棉、收紧带2根.</t>
  </si>
  <si>
    <t>拨浪鼓</t>
  </si>
  <si>
    <t>尺寸：不小于9cm*17cm；
材质：白胚木质拨浪鼓；
其他要求：款式不限、自带12色丙烯颜料、颜料刷。</t>
  </si>
  <si>
    <t>干花扇</t>
  </si>
  <si>
    <t>扇子尺寸：扇面直径不小于24cm*36cm；
材质：自然干花、款式数量不限、干花含量不低于135g；
其他要求：实木支架、酒精胶、镊子.</t>
  </si>
  <si>
    <t>手足印泥</t>
  </si>
  <si>
    <t>规格：尺寸不小于19cm*3.2cm；
材质：太空泥+马口铁盒、安全环保、符合国家产品安全；
其他要求：内附胎毛瓶、金漆、铁盒、支架、小饰品、防尘罩、礼盒、印泥（蓝色、粉色）、无痕钉、笔刷、挂绳、礼袋。</t>
  </si>
  <si>
    <t>艾草锤</t>
  </si>
  <si>
    <t>规格材质：包布颜色不限，全棉、不小于35cm*65cm（；
其他要求：支撑棍长不小于33cm、棉绳、艾草、决明子.</t>
  </si>
  <si>
    <t>巴特包</t>
  </si>
  <si>
    <t>其他要求：一个纯色（空白）麻布手提袋、不少于2张印花纸（款式颜色不限）、专用胶、尼龙刷、剪刀、海绵刷、丝巾（款式颜色不限）</t>
  </si>
  <si>
    <t>郁金香小夜灯</t>
  </si>
  <si>
    <t>规格：不小于10cm*10cm；  
材质：玻璃罩+木质底座；
其他要求：附带花苞不少于13个+叶子数个、发光灯串、胶棒、3节一次性7号电池、亚克力晶石、礼袋.</t>
  </si>
  <si>
    <t>中秋节花灯</t>
  </si>
  <si>
    <t>规格：圆框直径不小于16cm；
其他要求：花朵*1、毛绒玉兔*2、灯线*1、金色线*1、珠子*6、花朵吊饰*1、吊穗流苏*1、羽毛*5、胶棒*1、手提杆*1、吊坠*2.</t>
  </si>
  <si>
    <t>汽车挂件</t>
  </si>
  <si>
    <t>规格：挂绳长不小于30cm、环直径不小于12cm；  
材质：毛线编织；
其他要求：内附说明书、环保环、胶水、线、编织线、丝带、配件（以平安喜乐、万事如意、无限好运、未来可期为主）.</t>
  </si>
  <si>
    <t>干花台灯</t>
  </si>
  <si>
    <t>台灯整套规格：不小于高25cm*直径12cm、USB接头、台灯开关；  
材质：纯色布罩+木质底座带灯；
其他要求：压花花材不少于20朵、胶水、镊子、胶水刷、保护膜、海绵刷、剪刀.</t>
  </si>
  <si>
    <t>DIY迷你漆扇</t>
  </si>
  <si>
    <t>材质：纸、颜料规格：不低于0.75L圆桶其他要求：扇面+扇柄、贴纸、颜料数种、手套、搅拌滚、线</t>
  </si>
  <si>
    <t>DIY沙锤</t>
  </si>
  <si>
    <t>材质：白胚木质沙锤；
其他要求：款式不限、自带12色丙烯颜料、颜料刷</t>
  </si>
  <si>
    <t>扭扭棒</t>
  </si>
  <si>
    <t>材质：多色混扭扭棒规格：不小于8mm加密，其他要求：酒精胶+毛球、颜色分深色系和浅色系</t>
  </si>
  <si>
    <t>剪纸</t>
  </si>
  <si>
    <t>款式：款式不限，尺寸：不小于17.5*17.5cm（，其他要求：固体胶、剪刀、展示卡</t>
  </si>
  <si>
    <t>新年挂布</t>
  </si>
  <si>
    <t>每套包含5条，尺寸：30*200cm、20*110cm、30*170cm、30*180cm、30*190cm（所有尺寸误差±5cm）其他要求：1cm*3m网格米胶、美纹胶。A4纸卡，图案无限制。</t>
  </si>
  <si>
    <t>气球</t>
  </si>
  <si>
    <t>样式爱心、圆球、字母款、数字款。颜色：大红色、金色、粉色、白色、黄色、蓝色，其他需求：可以印字：（满月啦！新年快乐！健康成长！福气满满！好运连连！平安喜乐！）带气球胶点贴。带桌飘支架立柱宝，带底座。</t>
  </si>
  <si>
    <t>堆堆盒摆件</t>
  </si>
  <si>
    <t>尺寸：不小于30*30cm，材质：加厚瓦楞纸，厚度：加厚版，其他要求：款式与节日对应。</t>
  </si>
  <si>
    <t>蜂窝球装饰</t>
  </si>
  <si>
    <t>尺寸：直径不小于15cm，颜色：不限，款式：多款式，其他要求：款式与节日对应，带伸缩架，带圆形底座。</t>
  </si>
  <si>
    <t>明信片</t>
  </si>
  <si>
    <t>材质：纸，颜色分类：不限款式颜色，其他要求：带贴纸</t>
  </si>
  <si>
    <t>DIY羊毛毡画</t>
  </si>
  <si>
    <t>幅</t>
  </si>
  <si>
    <t>尺寸不小于20*20cm，材质：羊毛条，颜色：不限颜色，其他要求：自带相框（带支架）,毛毡片，说明书，戳针，泡沫垫，珍珠贴片，胶棒</t>
  </si>
  <si>
    <t>DIY毛线戳戳绣</t>
  </si>
  <si>
    <t>尺寸：不小于20*20cm，材料包：绣布、绣绷、8股毛线、戳针、铜线，其他要求：毛线颜色款式不限</t>
  </si>
  <si>
    <t>DIY手绘玻璃杯</t>
  </si>
  <si>
    <t>尺寸：杯口直径不低于80mm、杯底直径不低于50mm、高度不低于133mm；材质：安全无铅玻璃 其他需求：配金色勾线笔、不低于12色透光玻璃颜料、8cm梅花调色盘、平头画刷+尖头画刷、绘画模板</t>
  </si>
  <si>
    <t>DIY石膏绘画</t>
  </si>
  <si>
    <t>材质：石膏，尺寸不小于11cm*8.5cm,款式：花朵、卡通款式不限，其他需求：自带画架，不低于12色玻璃颜料、8cm梅花调色盘、平头画刷+尖头画刷</t>
  </si>
  <si>
    <t>DIY手绘玻璃画</t>
  </si>
  <si>
    <t>画板尺寸：不小于宽15cm*高20cm，底座尺寸：不小于宽4.4cm长14.9cm高2.9cm，材质：高透亚克力板+实木，重量：250g,配金色勾线笔、不低于12色透光玻璃颜料、8cm梅花调色盘、平头画刷+尖头画刷、绘画模板,LED灯带</t>
  </si>
  <si>
    <t>一次性无纺布鞋套</t>
  </si>
  <si>
    <t>每包含≥100只（50双），每包重量不低于400克，材质：无纺布，尺码：均码</t>
  </si>
  <si>
    <t>微波炉</t>
  </si>
  <si>
    <t>尺寸：440*360*260mm（±20mm），容量：≥20L，功率：≥800W，火力调节：≥5档，能效等级：一级，定时：0-35min，烹饪方式：微波，变频降噪：是</t>
  </si>
  <si>
    <t>电磁炉</t>
  </si>
  <si>
    <t>数显面板，最大功率：≥2200W，火力档位不低于8档，智能定时：≥3h</t>
  </si>
  <si>
    <t>定制被套</t>
  </si>
  <si>
    <t>纯棉，尺寸：50cm*100cm（±3cm）</t>
  </si>
  <si>
    <t>定制被芯</t>
  </si>
  <si>
    <t>纯棉，尺寸：50cm*100cm（±3cm），棉絮重量不小于1KG</t>
  </si>
  <si>
    <t>艾条</t>
  </si>
  <si>
    <t>敬修堂</t>
  </si>
  <si>
    <t>10支/盒</t>
  </si>
  <si>
    <t>陈艾条，三年及以上，直径≥φ1.8cm，长度≥20cm</t>
  </si>
  <si>
    <t>火罐1</t>
  </si>
  <si>
    <t>仁安堂</t>
  </si>
  <si>
    <t>大、中、小各类型号</t>
  </si>
  <si>
    <t>玻璃材质，罐高62mm（±2mm），球径58mm（±2mm）</t>
  </si>
  <si>
    <t>火罐2</t>
  </si>
  <si>
    <t>玻璃材质，罐高70mm（±2mm），球径64mm（±2mm）</t>
  </si>
  <si>
    <t>火罐3</t>
  </si>
  <si>
    <t>玻璃材质，罐高78mm（±2mm），球径75mm（±2mm）</t>
  </si>
  <si>
    <t>火罐4</t>
  </si>
  <si>
    <t>玻璃材质，罐高84mm（±2mm），球径85mm（±2mm）</t>
  </si>
  <si>
    <t>火罐5</t>
  </si>
  <si>
    <t>玻璃材质，罐高95mm（±2mm），球径94mm（±2mm）</t>
  </si>
  <si>
    <t>蜂蜜</t>
  </si>
  <si>
    <t>≥500g</t>
  </si>
  <si>
    <t>枣花蜜，不少于1000g/瓶</t>
  </si>
  <si>
    <t>姜汁</t>
  </si>
  <si>
    <t>跃龙</t>
  </si>
  <si>
    <t>≥100ml</t>
  </si>
  <si>
    <t>原味生姜汁，不低于210ml/瓶</t>
  </si>
  <si>
    <t>醋</t>
  </si>
  <si>
    <t>千禾</t>
  </si>
  <si>
    <t>≥500ml</t>
  </si>
  <si>
    <t>固态发酵，不低于2L/瓶</t>
  </si>
  <si>
    <t>黄酒</t>
  </si>
  <si>
    <t>海天</t>
  </si>
  <si>
    <t>普通黄酒，不低于500ml/瓶</t>
  </si>
  <si>
    <t>布帘</t>
  </si>
  <si>
    <t>米</t>
  </si>
  <si>
    <t>1.质量要求：
1.1.纤维含量：100%聚酯纤维；
1.2.单位面积质量（g/㎡）：250±10；
1.3.遮光率（%）≥95；
2.阻燃要求：达到B1级
二、工艺制作要求
1.褶皱1:2倍，顶部卷边双层≥8cm，底部卷边双层≥8cm ，左右卷边各≥3cm，挂钩采用不锈钢S型挂钩，有纺布带有阻燃性能，规格≥8cm。
三、配铝合金静音轨道
1.轨道壁厚2.0mm±0.1mm；高度26mm±1mm；宽度35mm±1mm；
2.轨道每米不低于8个走珠，每隔70cm（±5%）位置1个安装码。
四、包安装</t>
  </si>
  <si>
    <t>可移动电视支架</t>
  </si>
  <si>
    <t>配360°万向静音滑轮，适用于长虹、小米、创维电视32-75英寸，材质：加粗碳钢，双层横梁+双挂钩，有安全锁扣</t>
  </si>
  <si>
    <t>礼宾车</t>
  </si>
  <si>
    <t>107*65*185cm（±5cm），材质：不锈钢镀钛金，配6寸万向静音轮，承重板材厚度：≥1.3mm，承重：≥400斤</t>
  </si>
  <si>
    <t>可移动讲台</t>
  </si>
  <si>
    <t>56*70*100cm（±5cm），主材：铝合金，配万向静音轮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</si>
</sst>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b/>
      <sz val="16"/>
      <color theme="1"/>
      <name val="宋体"/>
      <charset val="134"/>
    </font>
    <font>
      <b/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sz val="10"/>
      <color rgb="FF11192D"/>
      <name val="宋体"/>
      <charset val="134"/>
      <scheme val="minor"/>
    </font>
    <font>
      <sz val="10"/>
      <color theme="1"/>
      <name val="宋体"/>
      <charset val="134"/>
    </font>
    <font>
      <sz val="10"/>
      <name val="宋体"/>
      <charset val="134"/>
      <scheme val="minor"/>
    </font>
    <font>
      <sz val="10"/>
      <color rgb="FFFF0000"/>
      <name val="宋体"/>
      <charset val="134"/>
    </font>
    <font>
      <sz val="10"/>
      <color indexed="8"/>
      <name val="宋体"/>
      <charset val="134"/>
      <scheme val="minor"/>
    </font>
    <font>
      <sz val="10"/>
      <name val="宋体"/>
      <charset val="134"/>
    </font>
    <font>
      <sz val="12"/>
      <name val="宋体"/>
      <charset val="134"/>
    </font>
    <font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Times New Roman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8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8" applyNumberFormat="0" applyAlignment="0" applyProtection="0">
      <alignment vertical="center"/>
    </xf>
    <xf numFmtId="0" fontId="23" fillId="4" borderId="9" applyNumberFormat="0" applyAlignment="0" applyProtection="0">
      <alignment vertical="center"/>
    </xf>
    <xf numFmtId="0" fontId="24" fillId="4" borderId="8" applyNumberFormat="0" applyAlignment="0" applyProtection="0">
      <alignment vertical="center"/>
    </xf>
    <xf numFmtId="0" fontId="25" fillId="5" borderId="10" applyNumberFormat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13" fillId="0" borderId="0">
      <alignment vertical="center"/>
    </xf>
    <xf numFmtId="0" fontId="12" fillId="0" borderId="0"/>
    <xf numFmtId="0" fontId="12" fillId="0" borderId="0">
      <alignment vertical="center"/>
    </xf>
    <xf numFmtId="0" fontId="13" fillId="0" borderId="0">
      <alignment vertical="center"/>
    </xf>
    <xf numFmtId="0" fontId="33" fillId="0" borderId="0"/>
    <xf numFmtId="0" fontId="33" fillId="0" borderId="0"/>
    <xf numFmtId="0" fontId="12" fillId="0" borderId="0">
      <alignment vertical="center"/>
    </xf>
    <xf numFmtId="0" fontId="33" fillId="0" borderId="0"/>
    <xf numFmtId="0" fontId="13" fillId="0" borderId="0">
      <alignment vertical="center"/>
    </xf>
  </cellStyleXfs>
  <cellXfs count="44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vertical="center" wrapText="1"/>
    </xf>
    <xf numFmtId="0" fontId="8" fillId="0" borderId="2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/>
    </xf>
    <xf numFmtId="176" fontId="8" fillId="0" borderId="2" xfId="5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8" fillId="0" borderId="2" xfId="53" applyFont="1" applyFill="1" applyBorder="1" applyAlignment="1">
      <alignment horizontal="center" vertical="center" wrapText="1"/>
    </xf>
    <xf numFmtId="0" fontId="8" fillId="0" borderId="2" xfId="55" applyNumberFormat="1" applyFont="1" applyFill="1" applyBorder="1" applyAlignment="1">
      <alignment horizontal="center" vertical="center" wrapText="1"/>
    </xf>
    <xf numFmtId="0" fontId="11" fillId="0" borderId="2" xfId="53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8" fillId="0" borderId="2" xfId="54" applyFont="1" applyFill="1" applyBorder="1" applyAlignment="1">
      <alignment horizontal="center" vertical="center" wrapText="1"/>
    </xf>
    <xf numFmtId="0" fontId="8" fillId="0" borderId="2" xfId="53" applyFont="1" applyFill="1" applyBorder="1" applyAlignment="1">
      <alignment horizontal="center" vertical="center"/>
    </xf>
    <xf numFmtId="0" fontId="8" fillId="0" borderId="2" xfId="55" applyNumberFormat="1" applyFont="1" applyFill="1" applyBorder="1" applyAlignment="1">
      <alignment horizontal="center" vertical="center"/>
    </xf>
    <xf numFmtId="0" fontId="8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5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客房杂件" xfId="49"/>
    <cellStyle name="常规_Sheet1" xfId="50"/>
    <cellStyle name="常规_七里香酒店配置" xfId="51"/>
    <cellStyle name="常规_Sheet1_Sheet2_1" xfId="52"/>
    <cellStyle name="常规_五星级" xfId="53"/>
    <cellStyle name="常规_一次性用品" xfId="54"/>
    <cellStyle name="常规 2" xfId="55"/>
    <cellStyle name="Style 1 4" xfId="56"/>
    <cellStyle name="常规_(1)家具统计表 2 2 2 2" xfId="5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99" Type="http://schemas.openxmlformats.org/officeDocument/2006/relationships/image" Target="media/image99.png"/><Relationship Id="rId98" Type="http://schemas.openxmlformats.org/officeDocument/2006/relationships/image" Target="media/image98.png"/><Relationship Id="rId97" Type="http://schemas.openxmlformats.org/officeDocument/2006/relationships/image" Target="media/image97.png"/><Relationship Id="rId96" Type="http://schemas.openxmlformats.org/officeDocument/2006/relationships/image" Target="media/image96.png"/><Relationship Id="rId95" Type="http://schemas.openxmlformats.org/officeDocument/2006/relationships/image" Target="media/image95.png"/><Relationship Id="rId94" Type="http://schemas.openxmlformats.org/officeDocument/2006/relationships/image" Target="media/image94.png"/><Relationship Id="rId93" Type="http://schemas.openxmlformats.org/officeDocument/2006/relationships/image" Target="media/image93.png"/><Relationship Id="rId92" Type="http://schemas.openxmlformats.org/officeDocument/2006/relationships/image" Target="media/image92.png"/><Relationship Id="rId91" Type="http://schemas.openxmlformats.org/officeDocument/2006/relationships/image" Target="media/image91.png"/><Relationship Id="rId90" Type="http://schemas.openxmlformats.org/officeDocument/2006/relationships/image" Target="media/image90.png"/><Relationship Id="rId9" Type="http://schemas.openxmlformats.org/officeDocument/2006/relationships/image" Target="media/image9.png"/><Relationship Id="rId89" Type="http://schemas.openxmlformats.org/officeDocument/2006/relationships/image" Target="media/image89.png"/><Relationship Id="rId88" Type="http://schemas.openxmlformats.org/officeDocument/2006/relationships/image" Target="media/image88.png"/><Relationship Id="rId87" Type="http://schemas.openxmlformats.org/officeDocument/2006/relationships/image" Target="media/image87.png"/><Relationship Id="rId86" Type="http://schemas.openxmlformats.org/officeDocument/2006/relationships/image" Target="media/image86.jpeg"/><Relationship Id="rId85" Type="http://schemas.openxmlformats.org/officeDocument/2006/relationships/image" Target="media/image85.png"/><Relationship Id="rId84" Type="http://schemas.openxmlformats.org/officeDocument/2006/relationships/image" Target="media/image84.jpeg"/><Relationship Id="rId83" Type="http://schemas.openxmlformats.org/officeDocument/2006/relationships/image" Target="media/image83.jpeg"/><Relationship Id="rId82" Type="http://schemas.openxmlformats.org/officeDocument/2006/relationships/image" Target="media/image82.png"/><Relationship Id="rId81" Type="http://schemas.openxmlformats.org/officeDocument/2006/relationships/image" Target="media/image81.png"/><Relationship Id="rId80" Type="http://schemas.openxmlformats.org/officeDocument/2006/relationships/image" Target="media/image80.png"/><Relationship Id="rId8" Type="http://schemas.openxmlformats.org/officeDocument/2006/relationships/image" Target="media/image8.png"/><Relationship Id="rId79" Type="http://schemas.openxmlformats.org/officeDocument/2006/relationships/image" Target="media/image79.png"/><Relationship Id="rId78" Type="http://schemas.openxmlformats.org/officeDocument/2006/relationships/image" Target="media/image78.png"/><Relationship Id="rId77" Type="http://schemas.openxmlformats.org/officeDocument/2006/relationships/image" Target="media/image77.png"/><Relationship Id="rId76" Type="http://schemas.openxmlformats.org/officeDocument/2006/relationships/image" Target="media/image76.png"/><Relationship Id="rId75" Type="http://schemas.openxmlformats.org/officeDocument/2006/relationships/image" Target="media/image75.png"/><Relationship Id="rId74" Type="http://schemas.openxmlformats.org/officeDocument/2006/relationships/image" Target="media/image74.png"/><Relationship Id="rId73" Type="http://schemas.openxmlformats.org/officeDocument/2006/relationships/image" Target="media/image73.png"/><Relationship Id="rId72" Type="http://schemas.openxmlformats.org/officeDocument/2006/relationships/image" Target="media/image72.png"/><Relationship Id="rId71" Type="http://schemas.openxmlformats.org/officeDocument/2006/relationships/image" Target="media/image71.png"/><Relationship Id="rId70" Type="http://schemas.openxmlformats.org/officeDocument/2006/relationships/image" Target="media/image70.png"/><Relationship Id="rId7" Type="http://schemas.openxmlformats.org/officeDocument/2006/relationships/image" Target="media/image7.png"/><Relationship Id="rId69" Type="http://schemas.openxmlformats.org/officeDocument/2006/relationships/image" Target="media/image69.png"/><Relationship Id="rId68" Type="http://schemas.openxmlformats.org/officeDocument/2006/relationships/image" Target="media/image68.png"/><Relationship Id="rId67" Type="http://schemas.openxmlformats.org/officeDocument/2006/relationships/image" Target="media/image67.png"/><Relationship Id="rId66" Type="http://schemas.openxmlformats.org/officeDocument/2006/relationships/image" Target="media/image66.png"/><Relationship Id="rId65" Type="http://schemas.openxmlformats.org/officeDocument/2006/relationships/image" Target="media/image65.png"/><Relationship Id="rId64" Type="http://schemas.openxmlformats.org/officeDocument/2006/relationships/image" Target="media/image64.png"/><Relationship Id="rId63" Type="http://schemas.openxmlformats.org/officeDocument/2006/relationships/image" Target="media/image63.png"/><Relationship Id="rId62" Type="http://schemas.openxmlformats.org/officeDocument/2006/relationships/image" Target="media/image62.png"/><Relationship Id="rId61" Type="http://schemas.openxmlformats.org/officeDocument/2006/relationships/image" Target="media/image61.png"/><Relationship Id="rId60" Type="http://schemas.openxmlformats.org/officeDocument/2006/relationships/image" Target="media/image60.png"/><Relationship Id="rId6" Type="http://schemas.openxmlformats.org/officeDocument/2006/relationships/image" Target="media/image6.png"/><Relationship Id="rId59" Type="http://schemas.openxmlformats.org/officeDocument/2006/relationships/image" Target="media/image59.png"/><Relationship Id="rId58" Type="http://schemas.openxmlformats.org/officeDocument/2006/relationships/image" Target="media/image58.png"/><Relationship Id="rId57" Type="http://schemas.openxmlformats.org/officeDocument/2006/relationships/image" Target="media/image57.png"/><Relationship Id="rId56" Type="http://schemas.openxmlformats.org/officeDocument/2006/relationships/image" Target="media/image56.png"/><Relationship Id="rId55" Type="http://schemas.openxmlformats.org/officeDocument/2006/relationships/image" Target="media/image55.png"/><Relationship Id="rId54" Type="http://schemas.openxmlformats.org/officeDocument/2006/relationships/image" Target="media/image54.png"/><Relationship Id="rId53" Type="http://schemas.openxmlformats.org/officeDocument/2006/relationships/image" Target="media/image53.png"/><Relationship Id="rId52" Type="http://schemas.openxmlformats.org/officeDocument/2006/relationships/image" Target="media/image52.png"/><Relationship Id="rId51" Type="http://schemas.openxmlformats.org/officeDocument/2006/relationships/image" Target="media/image51.png"/><Relationship Id="rId50" Type="http://schemas.openxmlformats.org/officeDocument/2006/relationships/image" Target="media/image50.png"/><Relationship Id="rId5" Type="http://schemas.openxmlformats.org/officeDocument/2006/relationships/image" Target="media/image5.png"/><Relationship Id="rId49" Type="http://schemas.openxmlformats.org/officeDocument/2006/relationships/image" Target="media/image49.png"/><Relationship Id="rId48" Type="http://schemas.openxmlformats.org/officeDocument/2006/relationships/image" Target="media/image48.png"/><Relationship Id="rId47" Type="http://schemas.openxmlformats.org/officeDocument/2006/relationships/image" Target="media/image47.png"/><Relationship Id="rId46" Type="http://schemas.openxmlformats.org/officeDocument/2006/relationships/image" Target="media/image46.png"/><Relationship Id="rId45" Type="http://schemas.openxmlformats.org/officeDocument/2006/relationships/image" Target="media/image45.png"/><Relationship Id="rId44" Type="http://schemas.openxmlformats.org/officeDocument/2006/relationships/image" Target="media/image44.png"/><Relationship Id="rId43" Type="http://schemas.openxmlformats.org/officeDocument/2006/relationships/image" Target="media/image43.png"/><Relationship Id="rId42" Type="http://schemas.openxmlformats.org/officeDocument/2006/relationships/image" Target="media/image42.png"/><Relationship Id="rId41" Type="http://schemas.openxmlformats.org/officeDocument/2006/relationships/image" Target="media/image41.png"/><Relationship Id="rId40" Type="http://schemas.openxmlformats.org/officeDocument/2006/relationships/image" Target="media/image40.png"/><Relationship Id="rId4" Type="http://schemas.openxmlformats.org/officeDocument/2006/relationships/image" Target="media/image4.png"/><Relationship Id="rId39" Type="http://schemas.openxmlformats.org/officeDocument/2006/relationships/image" Target="media/image39.png"/><Relationship Id="rId38" Type="http://schemas.openxmlformats.org/officeDocument/2006/relationships/image" Target="media/image38.png"/><Relationship Id="rId37" Type="http://schemas.openxmlformats.org/officeDocument/2006/relationships/image" Target="media/image37.png"/><Relationship Id="rId36" Type="http://schemas.openxmlformats.org/officeDocument/2006/relationships/image" Target="media/image36.png"/><Relationship Id="rId35" Type="http://schemas.openxmlformats.org/officeDocument/2006/relationships/image" Target="media/image35.png"/><Relationship Id="rId34" Type="http://schemas.openxmlformats.org/officeDocument/2006/relationships/image" Target="media/image34.png"/><Relationship Id="rId33" Type="http://schemas.openxmlformats.org/officeDocument/2006/relationships/image" Target="media/image33.png"/><Relationship Id="rId32" Type="http://schemas.openxmlformats.org/officeDocument/2006/relationships/image" Target="media/image32.png"/><Relationship Id="rId31" Type="http://schemas.openxmlformats.org/officeDocument/2006/relationships/image" Target="media/image31.png"/><Relationship Id="rId30" Type="http://schemas.openxmlformats.org/officeDocument/2006/relationships/image" Target="media/image30.png"/><Relationship Id="rId3" Type="http://schemas.openxmlformats.org/officeDocument/2006/relationships/image" Target="media/image3.png"/><Relationship Id="rId29" Type="http://schemas.openxmlformats.org/officeDocument/2006/relationships/image" Target="media/image29.png"/><Relationship Id="rId28" Type="http://schemas.openxmlformats.org/officeDocument/2006/relationships/image" Target="media/image28.png"/><Relationship Id="rId27" Type="http://schemas.openxmlformats.org/officeDocument/2006/relationships/image" Target="media/image27.png"/><Relationship Id="rId26" Type="http://schemas.openxmlformats.org/officeDocument/2006/relationships/image" Target="media/image26.png"/><Relationship Id="rId25" Type="http://schemas.openxmlformats.org/officeDocument/2006/relationships/image" Target="media/image25.png"/><Relationship Id="rId24" Type="http://schemas.openxmlformats.org/officeDocument/2006/relationships/image" Target="media/image24.png"/><Relationship Id="rId23" Type="http://schemas.openxmlformats.org/officeDocument/2006/relationships/image" Target="media/image23.png"/><Relationship Id="rId22" Type="http://schemas.openxmlformats.org/officeDocument/2006/relationships/image" Target="media/image22.png"/><Relationship Id="rId21" Type="http://schemas.openxmlformats.org/officeDocument/2006/relationships/image" Target="media/image21.png"/><Relationship Id="rId20" Type="http://schemas.openxmlformats.org/officeDocument/2006/relationships/image" Target="media/image20.png"/><Relationship Id="rId2" Type="http://schemas.openxmlformats.org/officeDocument/2006/relationships/image" Target="media/image2.png"/><Relationship Id="rId19" Type="http://schemas.openxmlformats.org/officeDocument/2006/relationships/image" Target="media/image19.png"/><Relationship Id="rId18" Type="http://schemas.openxmlformats.org/officeDocument/2006/relationships/image" Target="media/image18.png"/><Relationship Id="rId171" Type="http://schemas.openxmlformats.org/officeDocument/2006/relationships/image" Target="media/image171.png"/><Relationship Id="rId170" Type="http://schemas.openxmlformats.org/officeDocument/2006/relationships/image" Target="media/image170.png"/><Relationship Id="rId17" Type="http://schemas.openxmlformats.org/officeDocument/2006/relationships/image" Target="media/image17.png"/><Relationship Id="rId169" Type="http://schemas.openxmlformats.org/officeDocument/2006/relationships/image" Target="media/image169.png"/><Relationship Id="rId168" Type="http://schemas.openxmlformats.org/officeDocument/2006/relationships/image" Target="media/image168.png"/><Relationship Id="rId167" Type="http://schemas.openxmlformats.org/officeDocument/2006/relationships/image" Target="media/image167.png"/><Relationship Id="rId166" Type="http://schemas.openxmlformats.org/officeDocument/2006/relationships/image" Target="media/image166.png"/><Relationship Id="rId165" Type="http://schemas.openxmlformats.org/officeDocument/2006/relationships/image" Target="media/image165.png"/><Relationship Id="rId164" Type="http://schemas.openxmlformats.org/officeDocument/2006/relationships/image" Target="media/image164.png"/><Relationship Id="rId163" Type="http://schemas.openxmlformats.org/officeDocument/2006/relationships/image" Target="media/image163.png"/><Relationship Id="rId162" Type="http://schemas.openxmlformats.org/officeDocument/2006/relationships/image" Target="media/image162.png"/><Relationship Id="rId161" Type="http://schemas.openxmlformats.org/officeDocument/2006/relationships/image" Target="media/image161.png"/><Relationship Id="rId160" Type="http://schemas.openxmlformats.org/officeDocument/2006/relationships/image" Target="media/image160.png"/><Relationship Id="rId16" Type="http://schemas.openxmlformats.org/officeDocument/2006/relationships/image" Target="media/image16.png"/><Relationship Id="rId159" Type="http://schemas.openxmlformats.org/officeDocument/2006/relationships/image" Target="media/image159.png"/><Relationship Id="rId158" Type="http://schemas.openxmlformats.org/officeDocument/2006/relationships/image" Target="media/image158.png"/><Relationship Id="rId157" Type="http://schemas.openxmlformats.org/officeDocument/2006/relationships/image" Target="media/image157.png"/><Relationship Id="rId156" Type="http://schemas.openxmlformats.org/officeDocument/2006/relationships/image" Target="media/image156.png"/><Relationship Id="rId155" Type="http://schemas.openxmlformats.org/officeDocument/2006/relationships/image" Target="media/image155.jpeg"/><Relationship Id="rId154" Type="http://schemas.openxmlformats.org/officeDocument/2006/relationships/image" Target="media/image154.jpeg"/><Relationship Id="rId153" Type="http://schemas.openxmlformats.org/officeDocument/2006/relationships/image" Target="media/image153.jpeg"/><Relationship Id="rId152" Type="http://schemas.openxmlformats.org/officeDocument/2006/relationships/image" Target="media/image152.jpeg"/><Relationship Id="rId151" Type="http://schemas.openxmlformats.org/officeDocument/2006/relationships/image" Target="media/image151.jpeg"/><Relationship Id="rId150" Type="http://schemas.openxmlformats.org/officeDocument/2006/relationships/image" Target="media/image150.jpeg"/><Relationship Id="rId15" Type="http://schemas.openxmlformats.org/officeDocument/2006/relationships/image" Target="media/image15.png"/><Relationship Id="rId149" Type="http://schemas.openxmlformats.org/officeDocument/2006/relationships/image" Target="media/image149.jpeg"/><Relationship Id="rId148" Type="http://schemas.openxmlformats.org/officeDocument/2006/relationships/image" Target="media/image148.jpeg"/><Relationship Id="rId147" Type="http://schemas.openxmlformats.org/officeDocument/2006/relationships/image" Target="media/image147.jpeg"/><Relationship Id="rId146" Type="http://schemas.openxmlformats.org/officeDocument/2006/relationships/image" Target="media/image146.jpeg"/><Relationship Id="rId145" Type="http://schemas.openxmlformats.org/officeDocument/2006/relationships/image" Target="media/image145.jpeg"/><Relationship Id="rId144" Type="http://schemas.openxmlformats.org/officeDocument/2006/relationships/image" Target="media/image144.jpeg"/><Relationship Id="rId143" Type="http://schemas.openxmlformats.org/officeDocument/2006/relationships/image" Target="media/image143.jpeg"/><Relationship Id="rId142" Type="http://schemas.openxmlformats.org/officeDocument/2006/relationships/image" Target="media/image142.jpeg"/><Relationship Id="rId141" Type="http://schemas.openxmlformats.org/officeDocument/2006/relationships/image" Target="media/image141.jpeg"/><Relationship Id="rId140" Type="http://schemas.openxmlformats.org/officeDocument/2006/relationships/image" Target="media/image140.jpeg"/><Relationship Id="rId14" Type="http://schemas.openxmlformats.org/officeDocument/2006/relationships/image" Target="media/image14.png"/><Relationship Id="rId139" Type="http://schemas.openxmlformats.org/officeDocument/2006/relationships/image" Target="media/image139.jpeg"/><Relationship Id="rId138" Type="http://schemas.openxmlformats.org/officeDocument/2006/relationships/image" Target="media/image138.jpeg"/><Relationship Id="rId137" Type="http://schemas.openxmlformats.org/officeDocument/2006/relationships/image" Target="media/image137.jpeg"/><Relationship Id="rId136" Type="http://schemas.openxmlformats.org/officeDocument/2006/relationships/image" Target="media/image136.jpeg"/><Relationship Id="rId135" Type="http://schemas.openxmlformats.org/officeDocument/2006/relationships/image" Target="media/image135.jpeg"/><Relationship Id="rId134" Type="http://schemas.openxmlformats.org/officeDocument/2006/relationships/image" Target="media/image134.jpeg"/><Relationship Id="rId133" Type="http://schemas.openxmlformats.org/officeDocument/2006/relationships/image" Target="media/image133.jpeg"/><Relationship Id="rId132" Type="http://schemas.openxmlformats.org/officeDocument/2006/relationships/image" Target="media/image132.png"/><Relationship Id="rId131" Type="http://schemas.openxmlformats.org/officeDocument/2006/relationships/image" Target="media/image131.png"/><Relationship Id="rId130" Type="http://schemas.openxmlformats.org/officeDocument/2006/relationships/image" Target="media/image130.png"/><Relationship Id="rId13" Type="http://schemas.openxmlformats.org/officeDocument/2006/relationships/image" Target="media/image13.png"/><Relationship Id="rId129" Type="http://schemas.openxmlformats.org/officeDocument/2006/relationships/image" Target="media/image129.png"/><Relationship Id="rId128" Type="http://schemas.openxmlformats.org/officeDocument/2006/relationships/image" Target="media/image128.png"/><Relationship Id="rId127" Type="http://schemas.openxmlformats.org/officeDocument/2006/relationships/image" Target="media/image127.png"/><Relationship Id="rId126" Type="http://schemas.openxmlformats.org/officeDocument/2006/relationships/image" Target="media/image126.png"/><Relationship Id="rId125" Type="http://schemas.openxmlformats.org/officeDocument/2006/relationships/image" Target="media/image125.png"/><Relationship Id="rId124" Type="http://schemas.openxmlformats.org/officeDocument/2006/relationships/image" Target="media/image124.png"/><Relationship Id="rId123" Type="http://schemas.openxmlformats.org/officeDocument/2006/relationships/image" Target="media/image123.png"/><Relationship Id="rId122" Type="http://schemas.openxmlformats.org/officeDocument/2006/relationships/image" Target="media/image122.png"/><Relationship Id="rId121" Type="http://schemas.openxmlformats.org/officeDocument/2006/relationships/image" Target="media/image121.png"/><Relationship Id="rId120" Type="http://schemas.openxmlformats.org/officeDocument/2006/relationships/image" Target="media/image120.jpeg"/><Relationship Id="rId12" Type="http://schemas.openxmlformats.org/officeDocument/2006/relationships/image" Target="media/image12.png"/><Relationship Id="rId119" Type="http://schemas.openxmlformats.org/officeDocument/2006/relationships/image" Target="media/image119.jpeg"/><Relationship Id="rId118" Type="http://schemas.openxmlformats.org/officeDocument/2006/relationships/image" Target="media/image118.jpeg"/><Relationship Id="rId117" Type="http://schemas.openxmlformats.org/officeDocument/2006/relationships/image" Target="media/image117.jpeg"/><Relationship Id="rId116" Type="http://schemas.openxmlformats.org/officeDocument/2006/relationships/image" Target="media/image116.png"/><Relationship Id="rId115" Type="http://schemas.openxmlformats.org/officeDocument/2006/relationships/image" Target="media/image115.png"/><Relationship Id="rId114" Type="http://schemas.openxmlformats.org/officeDocument/2006/relationships/image" Target="media/image114.png"/><Relationship Id="rId113" Type="http://schemas.openxmlformats.org/officeDocument/2006/relationships/image" Target="media/image113.png"/><Relationship Id="rId112" Type="http://schemas.openxmlformats.org/officeDocument/2006/relationships/image" Target="media/image112.png"/><Relationship Id="rId111" Type="http://schemas.openxmlformats.org/officeDocument/2006/relationships/image" Target="media/image111.png"/><Relationship Id="rId110" Type="http://schemas.openxmlformats.org/officeDocument/2006/relationships/image" Target="media/image110.jpeg"/><Relationship Id="rId11" Type="http://schemas.openxmlformats.org/officeDocument/2006/relationships/image" Target="media/image11.png"/><Relationship Id="rId109" Type="http://schemas.openxmlformats.org/officeDocument/2006/relationships/image" Target="media/image109.png"/><Relationship Id="rId108" Type="http://schemas.openxmlformats.org/officeDocument/2006/relationships/image" Target="media/image108.jpeg"/><Relationship Id="rId107" Type="http://schemas.openxmlformats.org/officeDocument/2006/relationships/image" Target="media/image107.jpeg"/><Relationship Id="rId106" Type="http://schemas.openxmlformats.org/officeDocument/2006/relationships/image" Target="media/image106.png"/><Relationship Id="rId105" Type="http://schemas.openxmlformats.org/officeDocument/2006/relationships/image" Target="media/image105.png"/><Relationship Id="rId104" Type="http://schemas.openxmlformats.org/officeDocument/2006/relationships/image" Target="media/image104.png"/><Relationship Id="rId103" Type="http://schemas.openxmlformats.org/officeDocument/2006/relationships/image" Target="media/image103.png"/><Relationship Id="rId102" Type="http://schemas.openxmlformats.org/officeDocument/2006/relationships/image" Target="media/image102.png"/><Relationship Id="rId101" Type="http://schemas.openxmlformats.org/officeDocument/2006/relationships/image" Target="media/image101.png"/><Relationship Id="rId100" Type="http://schemas.openxmlformats.org/officeDocument/2006/relationships/image" Target="media/image100.png"/><Relationship Id="rId10" Type="http://schemas.openxmlformats.org/officeDocument/2006/relationships/image" Target="media/image10.png"/><Relationship Id="rId1" Type="http://schemas.openxmlformats.org/officeDocument/2006/relationships/image" Target="media/image1.png"/></Relationships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www.wps.cn/officeDocument/2020/cellImage" Target="cellimag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list.jd.com/list.html?cat=1319,4997,21716&amp;tid=21718&amp;ev=exbrand_494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33"/>
  <sheetViews>
    <sheetView tabSelected="1" zoomScale="130" zoomScaleNormal="130" workbookViewId="0">
      <pane xSplit="1" ySplit="2" topLeftCell="B123" activePane="bottomRight" state="frozenSplit"/>
      <selection/>
      <selection pane="topRight"/>
      <selection pane="bottomLeft"/>
      <selection pane="bottomRight" activeCell="M125" sqref="M125"/>
    </sheetView>
  </sheetViews>
  <sheetFormatPr defaultColWidth="9" defaultRowHeight="13.5" outlineLevelCol="7"/>
  <cols>
    <col min="1" max="1" width="9" style="5"/>
    <col min="2" max="2" width="16.6333333333333" style="5" customWidth="1"/>
    <col min="3" max="3" width="5.625" style="5" customWidth="1"/>
    <col min="4" max="4" width="10.2916666666667" style="5" customWidth="1"/>
    <col min="5" max="5" width="12.2" style="5" hidden="1" customWidth="1"/>
    <col min="6" max="6" width="19.2583333333333" style="5" hidden="1" customWidth="1"/>
    <col min="7" max="7" width="43.075" style="5" customWidth="1"/>
    <col min="8" max="8" width="26.4083333333333" style="1" customWidth="1"/>
    <col min="9" max="16384" width="9" style="1"/>
  </cols>
  <sheetData>
    <row r="1" s="1" customFormat="1" ht="20.25" spans="1:8">
      <c r="A1" s="6" t="s">
        <v>0</v>
      </c>
      <c r="B1" s="6"/>
      <c r="C1" s="6"/>
      <c r="D1" s="6"/>
      <c r="E1" s="6"/>
      <c r="F1" s="6"/>
      <c r="G1" s="6"/>
      <c r="H1" s="7"/>
    </row>
    <row r="2" s="1" customFormat="1" ht="24" spans="1:8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9" t="s">
        <v>8</v>
      </c>
    </row>
    <row r="3" s="1" customFormat="1" ht="52.9" spans="1:8">
      <c r="A3" s="10">
        <v>1</v>
      </c>
      <c r="B3" s="10" t="s">
        <v>9</v>
      </c>
      <c r="C3" s="10" t="s">
        <v>10</v>
      </c>
      <c r="D3" s="10">
        <v>100</v>
      </c>
      <c r="E3" s="10" t="s">
        <v>11</v>
      </c>
      <c r="F3" s="10" t="s">
        <v>12</v>
      </c>
      <c r="G3" s="11" t="s">
        <v>13</v>
      </c>
      <c r="H3" s="12" t="str">
        <f>_xlfn.DISPIMG("ID_8CB23A8BC4F84E2DBB637BF05C40290A",1)</f>
        <v>=DISPIMG("ID_8CB23A8BC4F84E2DBB637BF05C40290A",1)</v>
      </c>
    </row>
    <row r="4" s="1" customFormat="1" ht="51.05" spans="1:8">
      <c r="A4" s="10">
        <v>2</v>
      </c>
      <c r="B4" s="10" t="s">
        <v>14</v>
      </c>
      <c r="C4" s="10" t="s">
        <v>15</v>
      </c>
      <c r="D4" s="10">
        <v>200</v>
      </c>
      <c r="E4" s="10" t="s">
        <v>16</v>
      </c>
      <c r="F4" s="10" t="s">
        <v>17</v>
      </c>
      <c r="G4" s="10" t="s">
        <v>18</v>
      </c>
      <c r="H4" s="12" t="str">
        <f>_xlfn.DISPIMG("ID_CA3FA5C7FBD84624A025486F240D5FA1",1)</f>
        <v>=DISPIMG("ID_CA3FA5C7FBD84624A025486F240D5FA1",1)</v>
      </c>
    </row>
    <row r="5" s="1" customFormat="1" ht="68.5" spans="1:8">
      <c r="A5" s="10">
        <v>3</v>
      </c>
      <c r="B5" s="10" t="s">
        <v>19</v>
      </c>
      <c r="C5" s="10" t="s">
        <v>15</v>
      </c>
      <c r="D5" s="10">
        <v>298</v>
      </c>
      <c r="E5" s="10" t="s">
        <v>20</v>
      </c>
      <c r="F5" s="10" t="s">
        <v>21</v>
      </c>
      <c r="G5" s="10" t="s">
        <v>22</v>
      </c>
      <c r="H5" s="12" t="str">
        <f>_xlfn.DISPIMG("ID_2AAF60078F6843E18849923C4C37500B",1)</f>
        <v>=DISPIMG("ID_2AAF60078F6843E18849923C4C37500B",1)</v>
      </c>
    </row>
    <row r="6" s="1" customFormat="1" ht="68.3" spans="1:8">
      <c r="A6" s="10">
        <v>4</v>
      </c>
      <c r="B6" s="10" t="s">
        <v>23</v>
      </c>
      <c r="C6" s="10" t="s">
        <v>10</v>
      </c>
      <c r="D6" s="10">
        <v>160</v>
      </c>
      <c r="E6" s="10" t="s">
        <v>24</v>
      </c>
      <c r="F6" s="10" t="s">
        <v>25</v>
      </c>
      <c r="G6" s="10" t="s">
        <v>26</v>
      </c>
      <c r="H6" s="12" t="str">
        <f>_xlfn.DISPIMG("ID_61EBD74C545B494A9229EA0EDC6D9A53",1)</f>
        <v>=DISPIMG("ID_61EBD74C545B494A9229EA0EDC6D9A53",1)</v>
      </c>
    </row>
    <row r="7" s="1" customFormat="1" ht="60.65" spans="1:8">
      <c r="A7" s="10">
        <v>5</v>
      </c>
      <c r="B7" s="10" t="s">
        <v>27</v>
      </c>
      <c r="C7" s="10" t="s">
        <v>15</v>
      </c>
      <c r="D7" s="10">
        <v>350</v>
      </c>
      <c r="E7" s="10" t="s">
        <v>28</v>
      </c>
      <c r="F7" s="10" t="s">
        <v>29</v>
      </c>
      <c r="G7" s="10" t="s">
        <v>30</v>
      </c>
      <c r="H7" s="12" t="str">
        <f>_xlfn.DISPIMG("ID_2DD6FAB34D994884A147B72D1D236756",1)</f>
        <v>=DISPIMG("ID_2DD6FAB34D994884A147B72D1D236756",1)</v>
      </c>
    </row>
    <row r="8" s="1" customFormat="1" ht="64.7" spans="1:8">
      <c r="A8" s="10">
        <v>6</v>
      </c>
      <c r="B8" s="10" t="s">
        <v>31</v>
      </c>
      <c r="C8" s="10" t="s">
        <v>15</v>
      </c>
      <c r="D8" s="10">
        <v>140</v>
      </c>
      <c r="E8" s="10" t="s">
        <v>32</v>
      </c>
      <c r="F8" s="10" t="s">
        <v>33</v>
      </c>
      <c r="G8" s="10" t="s">
        <v>34</v>
      </c>
      <c r="H8" s="12" t="str">
        <f>_xlfn.DISPIMG("ID_1FFFF5F39D3A4F82AABD99DBE5EDCA0F",1)</f>
        <v>=DISPIMG("ID_1FFFF5F39D3A4F82AABD99DBE5EDCA0F",1)</v>
      </c>
    </row>
    <row r="9" s="1" customFormat="1" ht="59.9" spans="1:8">
      <c r="A9" s="10">
        <v>7</v>
      </c>
      <c r="B9" s="10" t="s">
        <v>35</v>
      </c>
      <c r="C9" s="10" t="s">
        <v>15</v>
      </c>
      <c r="D9" s="10">
        <v>300</v>
      </c>
      <c r="E9" s="10" t="s">
        <v>36</v>
      </c>
      <c r="F9" s="10" t="s">
        <v>37</v>
      </c>
      <c r="G9" s="10" t="s">
        <v>38</v>
      </c>
      <c r="H9" s="12" t="str">
        <f>_xlfn.DISPIMG("ID_8B081F19F87A4EE9982D84E52703CAC2",1)</f>
        <v>=DISPIMG("ID_8B081F19F87A4EE9982D84E52703CAC2",1)</v>
      </c>
    </row>
    <row r="10" s="1" customFormat="1" ht="68.75" spans="1:8">
      <c r="A10" s="10">
        <v>8</v>
      </c>
      <c r="B10" s="10" t="s">
        <v>39</v>
      </c>
      <c r="C10" s="10" t="s">
        <v>15</v>
      </c>
      <c r="D10" s="10">
        <v>99</v>
      </c>
      <c r="E10" s="10" t="s">
        <v>40</v>
      </c>
      <c r="F10" s="10" t="s">
        <v>41</v>
      </c>
      <c r="G10" s="10" t="s">
        <v>42</v>
      </c>
      <c r="H10" s="12" t="str">
        <f>_xlfn.DISPIMG("ID_79BDBCBEB5F149BC902C6FDBEC1A836E",1)</f>
        <v>=DISPIMG("ID_79BDBCBEB5F149BC902C6FDBEC1A836E",1)</v>
      </c>
    </row>
    <row r="11" s="1" customFormat="1" ht="63.65" spans="1:8">
      <c r="A11" s="10">
        <v>9</v>
      </c>
      <c r="B11" s="10" t="s">
        <v>43</v>
      </c>
      <c r="C11" s="10" t="s">
        <v>15</v>
      </c>
      <c r="D11" s="10">
        <v>109</v>
      </c>
      <c r="E11" s="10" t="s">
        <v>44</v>
      </c>
      <c r="F11" s="10" t="s">
        <v>45</v>
      </c>
      <c r="G11" s="10" t="s">
        <v>46</v>
      </c>
      <c r="H11" s="12" t="str">
        <f>_xlfn.DISPIMG("ID_3C3D2E6F4DBA4B96AA52DF9555D18DA3",1)</f>
        <v>=DISPIMG("ID_3C3D2E6F4DBA4B96AA52DF9555D18DA3",1)</v>
      </c>
    </row>
    <row r="12" s="2" customFormat="1" ht="33.75" spans="1:8">
      <c r="A12" s="10">
        <v>10</v>
      </c>
      <c r="B12" s="10" t="s">
        <v>47</v>
      </c>
      <c r="C12" s="10" t="s">
        <v>15</v>
      </c>
      <c r="D12" s="10">
        <v>750</v>
      </c>
      <c r="E12" s="10" t="s">
        <v>48</v>
      </c>
      <c r="F12" s="10" t="s">
        <v>49</v>
      </c>
      <c r="G12" s="10" t="s">
        <v>50</v>
      </c>
      <c r="H12" s="12" t="str">
        <f>_xlfn.DISPIMG("ID_DDF8B07F491C404785E92784C75CD418",1)</f>
        <v>=DISPIMG("ID_DDF8B07F491C404785E92784C75CD418",1)</v>
      </c>
    </row>
    <row r="13" s="1" customFormat="1" ht="58.3" spans="1:8">
      <c r="A13" s="10">
        <v>11</v>
      </c>
      <c r="B13" s="10" t="s">
        <v>51</v>
      </c>
      <c r="C13" s="10" t="s">
        <v>15</v>
      </c>
      <c r="D13" s="10">
        <v>79</v>
      </c>
      <c r="E13" s="10" t="s">
        <v>52</v>
      </c>
      <c r="F13" s="10" t="s">
        <v>53</v>
      </c>
      <c r="G13" s="10" t="s">
        <v>54</v>
      </c>
      <c r="H13" s="12" t="str">
        <f>_xlfn.DISPIMG("ID_2860419B088D4D4686940D189BD4C66C",1)</f>
        <v>=DISPIMG("ID_2860419B088D4D4686940D189BD4C66C",1)</v>
      </c>
    </row>
    <row r="14" s="1" customFormat="1" ht="52.85" spans="1:8">
      <c r="A14" s="10">
        <v>12</v>
      </c>
      <c r="B14" s="10" t="s">
        <v>55</v>
      </c>
      <c r="C14" s="10" t="s">
        <v>15</v>
      </c>
      <c r="D14" s="10">
        <v>475</v>
      </c>
      <c r="E14" s="10" t="s">
        <v>56</v>
      </c>
      <c r="F14" s="10" t="s">
        <v>57</v>
      </c>
      <c r="G14" s="10" t="s">
        <v>58</v>
      </c>
      <c r="H14" s="12" t="str">
        <f>_xlfn.DISPIMG("ID_64B18BE16DCA4F06A9E680E1D5EB53B0",1)</f>
        <v>=DISPIMG("ID_64B18BE16DCA4F06A9E680E1D5EB53B0",1)</v>
      </c>
    </row>
    <row r="15" s="1" customFormat="1" ht="56.6" spans="1:8">
      <c r="A15" s="10">
        <v>13</v>
      </c>
      <c r="B15" s="10" t="s">
        <v>59</v>
      </c>
      <c r="C15" s="10" t="s">
        <v>15</v>
      </c>
      <c r="D15" s="10">
        <v>279</v>
      </c>
      <c r="E15" s="10" t="s">
        <v>44</v>
      </c>
      <c r="F15" s="10" t="s">
        <v>60</v>
      </c>
      <c r="G15" s="10" t="s">
        <v>61</v>
      </c>
      <c r="H15" s="12" t="str">
        <f>_xlfn.DISPIMG("ID_21959953846D462295DD1E8E5EF50844",1)</f>
        <v>=DISPIMG("ID_21959953846D462295DD1E8E5EF50844",1)</v>
      </c>
    </row>
    <row r="16" s="1" customFormat="1" ht="59.65" spans="1:8">
      <c r="A16" s="10">
        <v>14</v>
      </c>
      <c r="B16" s="10" t="s">
        <v>62</v>
      </c>
      <c r="C16" s="10" t="s">
        <v>15</v>
      </c>
      <c r="D16" s="10">
        <v>299</v>
      </c>
      <c r="E16" s="10" t="s">
        <v>63</v>
      </c>
      <c r="F16" s="10" t="s">
        <v>64</v>
      </c>
      <c r="G16" s="10" t="s">
        <v>65</v>
      </c>
      <c r="H16" s="12" t="str">
        <f>_xlfn.DISPIMG("ID_F2097D5F06494572B8F16274C85C510A",1)</f>
        <v>=DISPIMG("ID_F2097D5F06494572B8F16274C85C510A",1)</v>
      </c>
    </row>
    <row r="17" s="1" customFormat="1" ht="51.95" spans="1:8">
      <c r="A17" s="10">
        <v>15</v>
      </c>
      <c r="B17" s="10" t="s">
        <v>66</v>
      </c>
      <c r="C17" s="10" t="s">
        <v>15</v>
      </c>
      <c r="D17" s="10">
        <v>350</v>
      </c>
      <c r="E17" s="10" t="s">
        <v>67</v>
      </c>
      <c r="F17" s="10" t="s">
        <v>68</v>
      </c>
      <c r="G17" s="10" t="s">
        <v>69</v>
      </c>
      <c r="H17" s="12" t="str">
        <f>_xlfn.DISPIMG("ID_8D5E0CB5D852455A898522D4978560C1",1)</f>
        <v>=DISPIMG("ID_8D5E0CB5D852455A898522D4978560C1",1)</v>
      </c>
    </row>
    <row r="18" s="1" customFormat="1" ht="48.55" spans="1:8">
      <c r="A18" s="10">
        <v>16</v>
      </c>
      <c r="B18" s="10" t="s">
        <v>70</v>
      </c>
      <c r="C18" s="10" t="s">
        <v>10</v>
      </c>
      <c r="D18" s="10">
        <v>120</v>
      </c>
      <c r="E18" s="10" t="s">
        <v>71</v>
      </c>
      <c r="F18" s="10" t="s">
        <v>72</v>
      </c>
      <c r="G18" s="10" t="s">
        <v>73</v>
      </c>
      <c r="H18" s="12" t="str">
        <f>_xlfn.DISPIMG("ID_624335DEFECF443EB2DA043F5E465EAE",1)</f>
        <v>=DISPIMG("ID_624335DEFECF443EB2DA043F5E465EAE",1)</v>
      </c>
    </row>
    <row r="19" s="1" customFormat="1" ht="59.15" spans="1:8">
      <c r="A19" s="10">
        <v>17</v>
      </c>
      <c r="B19" s="10" t="s">
        <v>74</v>
      </c>
      <c r="C19" s="10" t="s">
        <v>15</v>
      </c>
      <c r="D19" s="10">
        <v>329</v>
      </c>
      <c r="E19" s="10" t="s">
        <v>71</v>
      </c>
      <c r="F19" s="11" t="s">
        <v>75</v>
      </c>
      <c r="G19" s="10" t="s">
        <v>76</v>
      </c>
      <c r="H19" s="12" t="str">
        <f>_xlfn.DISPIMG("ID_F73FEB27CB444E30A7ABE834636C825E",1)</f>
        <v>=DISPIMG("ID_F73FEB27CB444E30A7ABE834636C825E",1)</v>
      </c>
    </row>
    <row r="20" s="1" customFormat="1" ht="55.85" spans="1:8">
      <c r="A20" s="10">
        <v>18</v>
      </c>
      <c r="B20" s="10" t="s">
        <v>77</v>
      </c>
      <c r="C20" s="10" t="s">
        <v>10</v>
      </c>
      <c r="D20" s="10">
        <v>16</v>
      </c>
      <c r="E20" s="10" t="s">
        <v>78</v>
      </c>
      <c r="F20" s="10" t="s">
        <v>79</v>
      </c>
      <c r="G20" s="10" t="s">
        <v>80</v>
      </c>
      <c r="H20" s="12" t="str">
        <f>_xlfn.DISPIMG("ID_D2117D96A35B48E49A47B5BD1595A4E2",1)</f>
        <v>=DISPIMG("ID_D2117D96A35B48E49A47B5BD1595A4E2",1)</v>
      </c>
    </row>
    <row r="21" s="1" customFormat="1" ht="49.75" spans="1:8">
      <c r="A21" s="10">
        <v>19</v>
      </c>
      <c r="B21" s="10" t="s">
        <v>81</v>
      </c>
      <c r="C21" s="10" t="s">
        <v>10</v>
      </c>
      <c r="D21" s="10">
        <v>150</v>
      </c>
      <c r="E21" s="10" t="s">
        <v>82</v>
      </c>
      <c r="F21" s="10" t="s">
        <v>83</v>
      </c>
      <c r="G21" s="10" t="s">
        <v>84</v>
      </c>
      <c r="H21" s="12" t="str">
        <f>_xlfn.DISPIMG("ID_D15E50BDFFBA4DCFAD669F896DFB04C2",1)</f>
        <v>=DISPIMG("ID_D15E50BDFFBA4DCFAD669F896DFB04C2",1)</v>
      </c>
    </row>
    <row r="22" s="1" customFormat="1" ht="57.35" spans="1:8">
      <c r="A22" s="10">
        <v>20</v>
      </c>
      <c r="B22" s="10" t="s">
        <v>85</v>
      </c>
      <c r="C22" s="10" t="s">
        <v>10</v>
      </c>
      <c r="D22" s="10">
        <v>188</v>
      </c>
      <c r="E22" s="10" t="s">
        <v>86</v>
      </c>
      <c r="F22" s="10" t="s">
        <v>87</v>
      </c>
      <c r="G22" s="10" t="s">
        <v>88</v>
      </c>
      <c r="H22" s="12" t="str">
        <f>_xlfn.DISPIMG("ID_389C13F6BEB44BA09A439863D59609AA",1)</f>
        <v>=DISPIMG("ID_389C13F6BEB44BA09A439863D59609AA",1)</v>
      </c>
    </row>
    <row r="23" s="1" customFormat="1" ht="84" spans="1:8">
      <c r="A23" s="10">
        <v>21</v>
      </c>
      <c r="B23" s="10" t="s">
        <v>89</v>
      </c>
      <c r="C23" s="10" t="s">
        <v>10</v>
      </c>
      <c r="D23" s="10">
        <v>190</v>
      </c>
      <c r="E23" s="10" t="s">
        <v>90</v>
      </c>
      <c r="F23" s="10" t="s">
        <v>91</v>
      </c>
      <c r="G23" s="10" t="s">
        <v>92</v>
      </c>
      <c r="H23" s="12" t="str">
        <f>_xlfn.DISPIMG("ID_8CC86C13116F4ACD82E1800B194E4011",1)</f>
        <v>=DISPIMG("ID_8CC86C13116F4ACD82E1800B194E4011",1)</v>
      </c>
    </row>
    <row r="24" s="1" customFormat="1" ht="67.5" spans="1:8">
      <c r="A24" s="10">
        <v>22</v>
      </c>
      <c r="B24" s="10" t="s">
        <v>93</v>
      </c>
      <c r="C24" s="10" t="s">
        <v>94</v>
      </c>
      <c r="D24" s="10">
        <v>75</v>
      </c>
      <c r="E24" s="10" t="s">
        <v>95</v>
      </c>
      <c r="F24" s="10" t="s">
        <v>96</v>
      </c>
      <c r="G24" s="10" t="s">
        <v>97</v>
      </c>
      <c r="H24" s="12" t="str">
        <f>_xlfn.DISPIMG("ID_DB1B32050AFE4FD3AD46CD95A87C774D",1)</f>
        <v>=DISPIMG("ID_DB1B32050AFE4FD3AD46CD95A87C774D",1)</v>
      </c>
    </row>
    <row r="25" s="1" customFormat="1" ht="73.75" spans="1:8">
      <c r="A25" s="10">
        <v>23</v>
      </c>
      <c r="B25" s="10" t="s">
        <v>98</v>
      </c>
      <c r="C25" s="10" t="s">
        <v>15</v>
      </c>
      <c r="D25" s="10">
        <v>349</v>
      </c>
      <c r="E25" s="10" t="s">
        <v>20</v>
      </c>
      <c r="F25" s="10" t="s">
        <v>99</v>
      </c>
      <c r="G25" s="10" t="s">
        <v>100</v>
      </c>
      <c r="H25" s="12" t="str">
        <f>_xlfn.DISPIMG("ID_E8CD8739BB1D417490D97A49A29421CD",1)</f>
        <v>=DISPIMG("ID_E8CD8739BB1D417490D97A49A29421CD",1)</v>
      </c>
    </row>
    <row r="26" s="1" customFormat="1" ht="54.8" spans="1:8">
      <c r="A26" s="10">
        <v>24</v>
      </c>
      <c r="B26" s="10" t="s">
        <v>101</v>
      </c>
      <c r="C26" s="10" t="s">
        <v>15</v>
      </c>
      <c r="D26" s="10">
        <v>420</v>
      </c>
      <c r="E26" s="10" t="s">
        <v>32</v>
      </c>
      <c r="F26" s="10" t="s">
        <v>102</v>
      </c>
      <c r="G26" s="10" t="s">
        <v>103</v>
      </c>
      <c r="H26" s="12" t="str">
        <f>_xlfn.DISPIMG("ID_994B7137BFA44F0EB796D3E69A8D6A64",1)</f>
        <v>=DISPIMG("ID_994B7137BFA44F0EB796D3E69A8D6A64",1)</v>
      </c>
    </row>
    <row r="27" s="1" customFormat="1" ht="73.3" spans="1:8">
      <c r="A27" s="10">
        <v>25</v>
      </c>
      <c r="B27" s="10" t="s">
        <v>104</v>
      </c>
      <c r="C27" s="10" t="s">
        <v>15</v>
      </c>
      <c r="D27" s="10">
        <v>398</v>
      </c>
      <c r="E27" s="10" t="s">
        <v>105</v>
      </c>
      <c r="F27" s="10" t="s">
        <v>106</v>
      </c>
      <c r="G27" s="10" t="s">
        <v>107</v>
      </c>
      <c r="H27" s="12" t="str">
        <f>_xlfn.DISPIMG("ID_137C5ACA3C234117BBEE1874FF368B17",1)</f>
        <v>=DISPIMG("ID_137C5ACA3C234117BBEE1874FF368B17",1)</v>
      </c>
    </row>
    <row r="28" s="1" customFormat="1" ht="48" spans="1:8">
      <c r="A28" s="10">
        <v>26</v>
      </c>
      <c r="B28" s="10" t="s">
        <v>108</v>
      </c>
      <c r="C28" s="10" t="s">
        <v>15</v>
      </c>
      <c r="D28" s="10">
        <v>488</v>
      </c>
      <c r="E28" s="10" t="s">
        <v>105</v>
      </c>
      <c r="F28" s="10" t="s">
        <v>109</v>
      </c>
      <c r="G28" s="10" t="s">
        <v>110</v>
      </c>
      <c r="H28" s="13" t="str">
        <f>_xlfn.DISPIMG("ID_DD94A2B212694259923CA4ACD68EF182",1)</f>
        <v>=DISPIMG("ID_DD94A2B212694259923CA4ACD68EF182",1)</v>
      </c>
    </row>
    <row r="29" s="1" customFormat="1" ht="48" spans="1:8">
      <c r="A29" s="10">
        <v>27</v>
      </c>
      <c r="B29" s="10" t="s">
        <v>111</v>
      </c>
      <c r="C29" s="10" t="s">
        <v>15</v>
      </c>
      <c r="D29" s="10">
        <v>980</v>
      </c>
      <c r="E29" s="10"/>
      <c r="F29" s="10"/>
      <c r="G29" s="10" t="s">
        <v>112</v>
      </c>
      <c r="H29" s="14"/>
    </row>
    <row r="30" s="1" customFormat="1" ht="53.45" spans="1:8">
      <c r="A30" s="10">
        <v>28</v>
      </c>
      <c r="B30" s="10" t="s">
        <v>113</v>
      </c>
      <c r="C30" s="10" t="s">
        <v>10</v>
      </c>
      <c r="D30" s="10">
        <v>35</v>
      </c>
      <c r="E30" s="10" t="s">
        <v>114</v>
      </c>
      <c r="F30" s="10" t="s">
        <v>115</v>
      </c>
      <c r="G30" s="10" t="s">
        <v>116</v>
      </c>
      <c r="H30" s="12" t="str">
        <f>_xlfn.DISPIMG("ID_F4EBE843577A431ABCB505D809A79D4B",1)</f>
        <v>=DISPIMG("ID_F4EBE843577A431ABCB505D809A79D4B",1)</v>
      </c>
    </row>
    <row r="31" s="1" customFormat="1" ht="64.3" spans="1:8">
      <c r="A31" s="10">
        <v>29</v>
      </c>
      <c r="B31" s="10" t="s">
        <v>117</v>
      </c>
      <c r="C31" s="10" t="s">
        <v>15</v>
      </c>
      <c r="D31" s="10">
        <v>220</v>
      </c>
      <c r="E31" s="10" t="s">
        <v>118</v>
      </c>
      <c r="F31" s="10" t="s">
        <v>119</v>
      </c>
      <c r="G31" s="10" t="s">
        <v>120</v>
      </c>
      <c r="H31" s="12" t="str">
        <f>_xlfn.DISPIMG("ID_E06F37B3B9F04A2CAE4C1F628A8BF033",1)</f>
        <v>=DISPIMG("ID_E06F37B3B9F04A2CAE4C1F628A8BF033",1)</v>
      </c>
    </row>
    <row r="32" s="1" customFormat="1" ht="66.75" spans="1:8">
      <c r="A32" s="10">
        <v>30</v>
      </c>
      <c r="B32" s="10" t="s">
        <v>121</v>
      </c>
      <c r="C32" s="10" t="s">
        <v>15</v>
      </c>
      <c r="D32" s="10">
        <v>150</v>
      </c>
      <c r="E32" s="10" t="s">
        <v>20</v>
      </c>
      <c r="F32" s="10" t="s">
        <v>122</v>
      </c>
      <c r="G32" s="10" t="s">
        <v>123</v>
      </c>
      <c r="H32" s="12" t="str">
        <f>_xlfn.DISPIMG("ID_1193C5AA5BE842898E34DC518A21A8E8",1)</f>
        <v>=DISPIMG("ID_1193C5AA5BE842898E34DC518A21A8E8",1)</v>
      </c>
    </row>
    <row r="33" s="1" customFormat="1" ht="60" spans="1:8">
      <c r="A33" s="10">
        <v>31</v>
      </c>
      <c r="B33" s="15" t="s">
        <v>124</v>
      </c>
      <c r="C33" s="15" t="s">
        <v>15</v>
      </c>
      <c r="D33" s="15">
        <v>275</v>
      </c>
      <c r="E33" s="15" t="s">
        <v>105</v>
      </c>
      <c r="F33" s="15" t="s">
        <v>125</v>
      </c>
      <c r="G33" s="15" t="s">
        <v>126</v>
      </c>
      <c r="H33" s="16" t="str">
        <f>_xlfn.DISPIMG("ID_1931E6F93D444BB38B83E147FF9202FF",1)</f>
        <v>=DISPIMG("ID_1931E6F93D444BB38B83E147FF9202FF",1)</v>
      </c>
    </row>
    <row r="34" s="1" customFormat="1" ht="63.05" spans="1:8">
      <c r="A34" s="10">
        <v>32</v>
      </c>
      <c r="B34" s="10" t="s">
        <v>127</v>
      </c>
      <c r="C34" s="10" t="s">
        <v>15</v>
      </c>
      <c r="D34" s="10">
        <v>110</v>
      </c>
      <c r="E34" s="10" t="s">
        <v>20</v>
      </c>
      <c r="F34" s="10" t="s">
        <v>128</v>
      </c>
      <c r="G34" s="10" t="s">
        <v>129</v>
      </c>
      <c r="H34" s="12" t="str">
        <f>_xlfn.DISPIMG("ID_49712AB929BA4B1A92D69FDAA6DA767B",1)</f>
        <v>=DISPIMG("ID_49712AB929BA4B1A92D69FDAA6DA767B",1)</v>
      </c>
    </row>
    <row r="35" s="1" customFormat="1" ht="58.8" spans="1:8">
      <c r="A35" s="10">
        <v>33</v>
      </c>
      <c r="B35" s="10" t="s">
        <v>130</v>
      </c>
      <c r="C35" s="10" t="s">
        <v>15</v>
      </c>
      <c r="D35" s="10">
        <v>799</v>
      </c>
      <c r="E35" s="10" t="s">
        <v>32</v>
      </c>
      <c r="F35" s="10" t="s">
        <v>131</v>
      </c>
      <c r="G35" s="10" t="s">
        <v>132</v>
      </c>
      <c r="H35" s="12" t="str">
        <f>_xlfn.DISPIMG("ID_595BD1AC8DE0421FAE8FB165A6E0E9D1",1)</f>
        <v>=DISPIMG("ID_595BD1AC8DE0421FAE8FB165A6E0E9D1",1)</v>
      </c>
    </row>
    <row r="36" s="1" customFormat="1" ht="52.5" spans="1:8">
      <c r="A36" s="10">
        <v>34</v>
      </c>
      <c r="B36" s="10" t="s">
        <v>133</v>
      </c>
      <c r="C36" s="10" t="s">
        <v>15</v>
      </c>
      <c r="D36" s="10">
        <v>356</v>
      </c>
      <c r="E36" s="10" t="s">
        <v>118</v>
      </c>
      <c r="F36" s="10" t="s">
        <v>134</v>
      </c>
      <c r="G36" s="10" t="s">
        <v>135</v>
      </c>
      <c r="H36" s="12" t="str">
        <f>_xlfn.DISPIMG("ID_87A450F7C1B64FBF95D4129A00B63AC5",1)</f>
        <v>=DISPIMG("ID_87A450F7C1B64FBF95D4129A00B63AC5",1)</v>
      </c>
    </row>
    <row r="37" s="1" customFormat="1" ht="58.8" spans="1:8">
      <c r="A37" s="10">
        <v>35</v>
      </c>
      <c r="B37" s="15" t="s">
        <v>136</v>
      </c>
      <c r="C37" s="15" t="s">
        <v>10</v>
      </c>
      <c r="D37" s="15">
        <v>168</v>
      </c>
      <c r="E37" s="15" t="s">
        <v>137</v>
      </c>
      <c r="F37" s="15" t="s">
        <v>138</v>
      </c>
      <c r="G37" s="15" t="s">
        <v>139</v>
      </c>
      <c r="H37" s="16" t="str">
        <f>_xlfn.DISPIMG("ID_FC26919B50004740AD737DC7E9F7F41F",1)</f>
        <v>=DISPIMG("ID_FC26919B50004740AD737DC7E9F7F41F",1)</v>
      </c>
    </row>
    <row r="38" s="1" customFormat="1" ht="108" spans="1:8">
      <c r="A38" s="10">
        <v>36</v>
      </c>
      <c r="B38" s="10" t="s">
        <v>140</v>
      </c>
      <c r="C38" s="10" t="s">
        <v>15</v>
      </c>
      <c r="D38" s="10">
        <v>800</v>
      </c>
      <c r="E38" s="10" t="s">
        <v>141</v>
      </c>
      <c r="F38" s="10" t="s">
        <v>142</v>
      </c>
      <c r="G38" s="10" t="s">
        <v>143</v>
      </c>
      <c r="H38" s="12" t="str">
        <f>_xlfn.DISPIMG("ID_9C3EF4AA45B34CC4A382B255C7A4E375",1)</f>
        <v>=DISPIMG("ID_9C3EF4AA45B34CC4A382B255C7A4E375",1)</v>
      </c>
    </row>
    <row r="39" s="1" customFormat="1" ht="60" spans="1:8">
      <c r="A39" s="10">
        <v>37</v>
      </c>
      <c r="B39" s="10" t="s">
        <v>144</v>
      </c>
      <c r="C39" s="10" t="s">
        <v>10</v>
      </c>
      <c r="D39" s="10">
        <v>50</v>
      </c>
      <c r="E39" s="10" t="s">
        <v>145</v>
      </c>
      <c r="F39" s="10" t="s">
        <v>146</v>
      </c>
      <c r="G39" s="10" t="s">
        <v>147</v>
      </c>
      <c r="H39" s="12" t="str">
        <f>_xlfn.DISPIMG("ID_C152D3D6ACFC4883A15C02996E78E74F",1)</f>
        <v>=DISPIMG("ID_C152D3D6ACFC4883A15C02996E78E74F",1)</v>
      </c>
    </row>
    <row r="40" s="1" customFormat="1" ht="71.5" spans="1:8">
      <c r="A40" s="10">
        <v>38</v>
      </c>
      <c r="B40" s="10" t="s">
        <v>148</v>
      </c>
      <c r="C40" s="10" t="s">
        <v>10</v>
      </c>
      <c r="D40" s="10">
        <v>600</v>
      </c>
      <c r="E40" s="10" t="s">
        <v>149</v>
      </c>
      <c r="F40" s="17" t="s">
        <v>150</v>
      </c>
      <c r="G40" s="10" t="s">
        <v>151</v>
      </c>
      <c r="H40" s="18" t="str">
        <f>_xlfn.DISPIMG("ID_F587EAD1D94444DBA88ACC499C216DA4",1)</f>
        <v>=DISPIMG("ID_F587EAD1D94444DBA88ACC499C216DA4",1)</v>
      </c>
    </row>
    <row r="41" s="1" customFormat="1" ht="67.75" spans="1:8">
      <c r="A41" s="10">
        <v>39</v>
      </c>
      <c r="B41" s="10" t="s">
        <v>152</v>
      </c>
      <c r="C41" s="10" t="s">
        <v>10</v>
      </c>
      <c r="D41" s="10">
        <v>15</v>
      </c>
      <c r="E41" s="10" t="s">
        <v>153</v>
      </c>
      <c r="F41" s="10" t="s">
        <v>154</v>
      </c>
      <c r="G41" s="10" t="s">
        <v>155</v>
      </c>
      <c r="H41" s="12" t="str">
        <f>_xlfn.DISPIMG("ID_777ADB78DB7D484780F5ADA3B71EB2B9",1)</f>
        <v>=DISPIMG("ID_777ADB78DB7D484780F5ADA3B71EB2B9",1)</v>
      </c>
    </row>
    <row r="42" s="1" customFormat="1" ht="66.25" spans="1:8">
      <c r="A42" s="10">
        <v>40</v>
      </c>
      <c r="B42" s="10" t="s">
        <v>156</v>
      </c>
      <c r="C42" s="10" t="s">
        <v>10</v>
      </c>
      <c r="D42" s="10">
        <v>250</v>
      </c>
      <c r="E42" s="10" t="s">
        <v>157</v>
      </c>
      <c r="F42" s="10" t="s">
        <v>158</v>
      </c>
      <c r="G42" s="10" t="s">
        <v>159</v>
      </c>
      <c r="H42" s="12" t="str">
        <f>_xlfn.DISPIMG("ID_FF2C32155446450BAE3A772897B68899",1)</f>
        <v>=DISPIMG("ID_FF2C32155446450BAE3A772897B68899",1)</v>
      </c>
    </row>
    <row r="43" s="1" customFormat="1" ht="72.25" spans="1:8">
      <c r="A43" s="10">
        <v>41</v>
      </c>
      <c r="B43" s="10" t="s">
        <v>160</v>
      </c>
      <c r="C43" s="10" t="s">
        <v>10</v>
      </c>
      <c r="D43" s="10">
        <v>40</v>
      </c>
      <c r="E43" s="10" t="s">
        <v>161</v>
      </c>
      <c r="F43" s="10" t="s">
        <v>162</v>
      </c>
      <c r="G43" s="10" t="s">
        <v>162</v>
      </c>
      <c r="H43" s="12" t="str">
        <f>_xlfn.DISPIMG("ID_1B464B42EDFA409BB4934FC77BABA9D3",1)</f>
        <v>=DISPIMG("ID_1B464B42EDFA409BB4934FC77BABA9D3",1)</v>
      </c>
    </row>
    <row r="44" s="1" customFormat="1" ht="61.25" spans="1:8">
      <c r="A44" s="10">
        <v>42</v>
      </c>
      <c r="B44" s="10" t="s">
        <v>163</v>
      </c>
      <c r="C44" s="10" t="s">
        <v>10</v>
      </c>
      <c r="D44" s="10">
        <v>35</v>
      </c>
      <c r="E44" s="10" t="s">
        <v>161</v>
      </c>
      <c r="F44" s="10" t="s">
        <v>164</v>
      </c>
      <c r="G44" s="10" t="s">
        <v>164</v>
      </c>
      <c r="H44" s="12" t="str">
        <f>_xlfn.DISPIMG("ID_868108974775463EB1D44BEBF69EBE68",1)</f>
        <v>=DISPIMG("ID_868108974775463EB1D44BEBF69EBE68",1)</v>
      </c>
    </row>
    <row r="45" s="1" customFormat="1" ht="53.15" spans="1:8">
      <c r="A45" s="10">
        <v>43</v>
      </c>
      <c r="B45" s="10" t="s">
        <v>165</v>
      </c>
      <c r="C45" s="10" t="s">
        <v>10</v>
      </c>
      <c r="D45" s="10">
        <v>27</v>
      </c>
      <c r="E45" s="10" t="s">
        <v>166</v>
      </c>
      <c r="F45" s="10" t="s">
        <v>167</v>
      </c>
      <c r="G45" s="11" t="s">
        <v>168</v>
      </c>
      <c r="H45" s="12" t="str">
        <f>_xlfn.DISPIMG("ID_2F6A0FC2F47449A3A9C6B2957DCBC0F0",1)</f>
        <v>=DISPIMG("ID_2F6A0FC2F47449A3A9C6B2957DCBC0F0",1)</v>
      </c>
    </row>
    <row r="46" s="1" customFormat="1" ht="72.25" spans="1:8">
      <c r="A46" s="10">
        <v>44</v>
      </c>
      <c r="B46" s="10" t="s">
        <v>169</v>
      </c>
      <c r="C46" s="10" t="s">
        <v>94</v>
      </c>
      <c r="D46" s="10">
        <v>109</v>
      </c>
      <c r="E46" s="10" t="s">
        <v>20</v>
      </c>
      <c r="F46" s="10" t="s">
        <v>170</v>
      </c>
      <c r="G46" s="10" t="s">
        <v>171</v>
      </c>
      <c r="H46" s="12" t="str">
        <f>_xlfn.DISPIMG("ID_27D94A0A5B174D30AF9AD01C2958C88D",1)</f>
        <v>=DISPIMG("ID_27D94A0A5B174D30AF9AD01C2958C88D",1)</v>
      </c>
    </row>
    <row r="47" s="1" customFormat="1" ht="84" spans="1:8">
      <c r="A47" s="10">
        <v>45</v>
      </c>
      <c r="B47" s="10" t="s">
        <v>172</v>
      </c>
      <c r="C47" s="10" t="s">
        <v>10</v>
      </c>
      <c r="D47" s="10">
        <v>130</v>
      </c>
      <c r="E47" s="10" t="s">
        <v>173</v>
      </c>
      <c r="F47" s="10" t="s">
        <v>174</v>
      </c>
      <c r="G47" s="10" t="s">
        <v>175</v>
      </c>
      <c r="H47" s="12" t="str">
        <f>_xlfn.DISPIMG("ID_DB52ADE7C35748159AFB78E69A31A47E",1)</f>
        <v>=DISPIMG("ID_DB52ADE7C35748159AFB78E69A31A47E",1)</v>
      </c>
    </row>
    <row r="48" s="1" customFormat="1" ht="48" spans="1:8">
      <c r="A48" s="10">
        <v>46</v>
      </c>
      <c r="B48" s="10" t="s">
        <v>176</v>
      </c>
      <c r="C48" s="10" t="s">
        <v>10</v>
      </c>
      <c r="D48" s="10">
        <v>60</v>
      </c>
      <c r="E48" s="10" t="s">
        <v>177</v>
      </c>
      <c r="F48" s="10" t="s">
        <v>178</v>
      </c>
      <c r="G48" s="10" t="s">
        <v>179</v>
      </c>
      <c r="H48" s="18" t="str">
        <f>_xlfn.DISPIMG("ID_43807EA7455A46F687043A8802D3D7AA",1)</f>
        <v>=DISPIMG("ID_43807EA7455A46F687043A8802D3D7AA",1)</v>
      </c>
    </row>
    <row r="49" s="1" customFormat="1" ht="48" spans="1:8">
      <c r="A49" s="10">
        <v>47</v>
      </c>
      <c r="B49" s="10" t="s">
        <v>180</v>
      </c>
      <c r="C49" s="10" t="s">
        <v>10</v>
      </c>
      <c r="D49" s="10">
        <v>40</v>
      </c>
      <c r="E49" s="10" t="s">
        <v>177</v>
      </c>
      <c r="F49" s="10" t="s">
        <v>178</v>
      </c>
      <c r="G49" s="10" t="s">
        <v>179</v>
      </c>
      <c r="H49" s="18"/>
    </row>
    <row r="50" s="1" customFormat="1" ht="45.95" spans="1:8">
      <c r="A50" s="10">
        <v>48</v>
      </c>
      <c r="B50" s="10" t="s">
        <v>181</v>
      </c>
      <c r="C50" s="10" t="s">
        <v>10</v>
      </c>
      <c r="D50" s="10">
        <v>39</v>
      </c>
      <c r="E50" s="10" t="s">
        <v>182</v>
      </c>
      <c r="F50" s="10" t="s">
        <v>183</v>
      </c>
      <c r="G50" s="10" t="s">
        <v>184</v>
      </c>
      <c r="H50" s="12" t="str">
        <f>_xlfn.DISPIMG("ID_F9DA151684DC4A968F92CC79FCB7D24D",1)</f>
        <v>=DISPIMG("ID_F9DA151684DC4A968F92CC79FCB7D24D",1)</v>
      </c>
    </row>
    <row r="51" s="1" customFormat="1" ht="154.85" spans="1:8">
      <c r="A51" s="10">
        <v>49</v>
      </c>
      <c r="B51" s="10" t="s">
        <v>185</v>
      </c>
      <c r="C51" s="10" t="s">
        <v>186</v>
      </c>
      <c r="D51" s="10">
        <v>20</v>
      </c>
      <c r="E51" s="10" t="s">
        <v>187</v>
      </c>
      <c r="F51" s="10" t="s">
        <v>188</v>
      </c>
      <c r="G51" s="10" t="s">
        <v>189</v>
      </c>
      <c r="H51" s="12" t="str">
        <f>_xlfn.DISPIMG("ID_1828F5464135408BA990345A8F6E608E",1)</f>
        <v>=DISPIMG("ID_1828F5464135408BA990345A8F6E608E",1)</v>
      </c>
    </row>
    <row r="52" s="1" customFormat="1" ht="44.35" spans="1:8">
      <c r="A52" s="10">
        <v>50</v>
      </c>
      <c r="B52" s="10" t="s">
        <v>190</v>
      </c>
      <c r="C52" s="10" t="s">
        <v>10</v>
      </c>
      <c r="D52" s="10">
        <v>4</v>
      </c>
      <c r="E52" s="10" t="s">
        <v>154</v>
      </c>
      <c r="F52" s="17" t="s">
        <v>150</v>
      </c>
      <c r="G52" s="10" t="s">
        <v>191</v>
      </c>
      <c r="H52" s="12" t="str">
        <f>_xlfn.DISPIMG("ID_A5CDA99595EB48EA86C57CD105D2643E",1)</f>
        <v>=DISPIMG("ID_A5CDA99595EB48EA86C57CD105D2643E",1)</v>
      </c>
    </row>
    <row r="53" s="1" customFormat="1" ht="36" spans="1:8">
      <c r="A53" s="10">
        <v>51</v>
      </c>
      <c r="B53" s="10" t="s">
        <v>192</v>
      </c>
      <c r="C53" s="10" t="s">
        <v>10</v>
      </c>
      <c r="D53" s="10">
        <v>6</v>
      </c>
      <c r="E53" s="10" t="s">
        <v>154</v>
      </c>
      <c r="F53" s="10" t="s">
        <v>193</v>
      </c>
      <c r="G53" s="10" t="s">
        <v>194</v>
      </c>
      <c r="H53" s="12" t="str">
        <f>_xlfn.DISPIMG("ID_D8BE5832342B4B79B6D0EB2AA2AF5313",1)</f>
        <v>=DISPIMG("ID_D8BE5832342B4B79B6D0EB2AA2AF5313",1)</v>
      </c>
    </row>
    <row r="54" s="1" customFormat="1" ht="60" customHeight="1" spans="1:8">
      <c r="A54" s="10">
        <v>52</v>
      </c>
      <c r="B54" s="10" t="s">
        <v>195</v>
      </c>
      <c r="C54" s="10" t="s">
        <v>196</v>
      </c>
      <c r="D54" s="10">
        <v>24</v>
      </c>
      <c r="E54" s="10" t="s">
        <v>197</v>
      </c>
      <c r="F54" s="10" t="s">
        <v>198</v>
      </c>
      <c r="G54" s="10" t="s">
        <v>199</v>
      </c>
      <c r="H54" s="12" t="str">
        <f>_xlfn.DISPIMG("ID_2805260EA3EB46E682DE705ECE6468BC",1)</f>
        <v>=DISPIMG("ID_2805260EA3EB46E682DE705ECE6468BC",1)</v>
      </c>
    </row>
    <row r="55" s="1" customFormat="1" ht="47" customHeight="1" spans="1:8">
      <c r="A55" s="10">
        <v>53</v>
      </c>
      <c r="B55" s="10" t="s">
        <v>200</v>
      </c>
      <c r="C55" s="10" t="s">
        <v>201</v>
      </c>
      <c r="D55" s="10">
        <v>24</v>
      </c>
      <c r="E55" s="10" t="s">
        <v>202</v>
      </c>
      <c r="F55" s="10" t="s">
        <v>203</v>
      </c>
      <c r="G55" s="10" t="s">
        <v>204</v>
      </c>
      <c r="H55" s="12" t="str">
        <f>_xlfn.DISPIMG("ID_AAF89DAC1DB947B7A3EFECE7628D6DBD",1)</f>
        <v>=DISPIMG("ID_AAF89DAC1DB947B7A3EFECE7628D6DBD",1)</v>
      </c>
    </row>
    <row r="56" s="1" customFormat="1" ht="62" customHeight="1" spans="1:8">
      <c r="A56" s="10">
        <v>54</v>
      </c>
      <c r="B56" s="10" t="s">
        <v>205</v>
      </c>
      <c r="C56" s="10" t="s">
        <v>206</v>
      </c>
      <c r="D56" s="10">
        <v>13</v>
      </c>
      <c r="E56" s="10" t="s">
        <v>207</v>
      </c>
      <c r="F56" s="10" t="s">
        <v>208</v>
      </c>
      <c r="G56" s="10" t="s">
        <v>209</v>
      </c>
      <c r="H56" s="12" t="str">
        <f>_xlfn.DISPIMG("ID_53A5551949A74823BFA0420914B682C2",1)</f>
        <v>=DISPIMG("ID_53A5551949A74823BFA0420914B682C2",1)</v>
      </c>
    </row>
    <row r="57" s="1" customFormat="1" ht="68" customHeight="1" spans="1:8">
      <c r="A57" s="10">
        <v>55</v>
      </c>
      <c r="B57" s="10" t="s">
        <v>210</v>
      </c>
      <c r="C57" s="10" t="s">
        <v>211</v>
      </c>
      <c r="D57" s="10">
        <v>25</v>
      </c>
      <c r="E57" s="10" t="s">
        <v>212</v>
      </c>
      <c r="F57" s="10" t="s">
        <v>213</v>
      </c>
      <c r="G57" s="10" t="s">
        <v>214</v>
      </c>
      <c r="H57" s="12" t="str">
        <f>_xlfn.DISPIMG("ID_EE0F37B65CB34DDA81073F3113FEB707",1)</f>
        <v>=DISPIMG("ID_EE0F37B65CB34DDA81073F3113FEB707",1)</v>
      </c>
    </row>
    <row r="58" s="1" customFormat="1" ht="55" customHeight="1" spans="1:8">
      <c r="A58" s="10">
        <v>56</v>
      </c>
      <c r="B58" s="10" t="s">
        <v>215</v>
      </c>
      <c r="C58" s="10" t="s">
        <v>10</v>
      </c>
      <c r="D58" s="10">
        <v>30</v>
      </c>
      <c r="E58" s="10" t="s">
        <v>216</v>
      </c>
      <c r="F58" s="10" t="s">
        <v>217</v>
      </c>
      <c r="G58" s="10" t="s">
        <v>218</v>
      </c>
      <c r="H58" s="12" t="str">
        <f>_xlfn.DISPIMG("ID_9615A7AEA9A14099B62653276D5FE0FE",1)</f>
        <v>=DISPIMG("ID_9615A7AEA9A14099B62653276D5FE0FE",1)</v>
      </c>
    </row>
    <row r="59" s="1" customFormat="1" ht="55" customHeight="1" spans="1:8">
      <c r="A59" s="10">
        <v>57</v>
      </c>
      <c r="B59" s="10" t="s">
        <v>219</v>
      </c>
      <c r="C59" s="10" t="s">
        <v>220</v>
      </c>
      <c r="D59" s="10">
        <v>40</v>
      </c>
      <c r="E59" s="10" t="s">
        <v>221</v>
      </c>
      <c r="F59" s="10" t="s">
        <v>222</v>
      </c>
      <c r="G59" s="10" t="s">
        <v>223</v>
      </c>
      <c r="H59" s="12" t="str">
        <f>_xlfn.DISPIMG("ID_5C42717029FC4E7886A0BA69DF25EEB2",1)</f>
        <v>=DISPIMG("ID_5C42717029FC4E7886A0BA69DF25EEB2",1)</v>
      </c>
    </row>
    <row r="60" s="1" customFormat="1" ht="60.5" spans="1:8">
      <c r="A60" s="10">
        <v>58</v>
      </c>
      <c r="B60" s="10" t="s">
        <v>224</v>
      </c>
      <c r="C60" s="10" t="s">
        <v>225</v>
      </c>
      <c r="D60" s="10">
        <v>18</v>
      </c>
      <c r="E60" s="10"/>
      <c r="F60" s="10"/>
      <c r="G60" s="10" t="s">
        <v>226</v>
      </c>
      <c r="H60" s="12" t="str">
        <f>_xlfn.DISPIMG("ID_70DE885B6C1E49578E48B2BF4D4BD6BB",1)</f>
        <v>=DISPIMG("ID_70DE885B6C1E49578E48B2BF4D4BD6BB",1)</v>
      </c>
    </row>
    <row r="61" s="1" customFormat="1" ht="60.5" spans="1:8">
      <c r="A61" s="10">
        <v>59</v>
      </c>
      <c r="B61" s="10" t="s">
        <v>227</v>
      </c>
      <c r="C61" s="10" t="s">
        <v>225</v>
      </c>
      <c r="D61" s="19">
        <v>5</v>
      </c>
      <c r="E61" s="20" t="s">
        <v>228</v>
      </c>
      <c r="F61" s="10" t="s">
        <v>229</v>
      </c>
      <c r="G61" s="10" t="s">
        <v>226</v>
      </c>
      <c r="H61" s="12" t="str">
        <f>_xlfn.DISPIMG("ID_70DE885B6C1E49578E48B2BF4D4BD6BB",1)</f>
        <v>=DISPIMG("ID_70DE885B6C1E49578E48B2BF4D4BD6BB",1)</v>
      </c>
    </row>
    <row r="62" s="1" customFormat="1" ht="56.75" spans="1:8">
      <c r="A62" s="10">
        <v>60</v>
      </c>
      <c r="B62" s="10" t="s">
        <v>230</v>
      </c>
      <c r="C62" s="10" t="s">
        <v>10</v>
      </c>
      <c r="D62" s="10">
        <v>95</v>
      </c>
      <c r="E62" s="10" t="s">
        <v>231</v>
      </c>
      <c r="F62" s="10" t="s">
        <v>232</v>
      </c>
      <c r="G62" s="10" t="s">
        <v>233</v>
      </c>
      <c r="H62" s="12" t="str">
        <f>_xlfn.DISPIMG("ID_C6180A6E0BB844CA952F429CC78B7F17",1)</f>
        <v>=DISPIMG("ID_C6180A6E0BB844CA952F429CC78B7F17",1)</v>
      </c>
    </row>
    <row r="63" s="1" customFormat="1" ht="59" spans="1:8">
      <c r="A63" s="10">
        <v>61</v>
      </c>
      <c r="B63" s="10" t="s">
        <v>234</v>
      </c>
      <c r="C63" s="10" t="s">
        <v>235</v>
      </c>
      <c r="D63" s="10">
        <v>159</v>
      </c>
      <c r="E63" s="10" t="s">
        <v>236</v>
      </c>
      <c r="F63" s="10" t="s">
        <v>237</v>
      </c>
      <c r="G63" s="10" t="s">
        <v>238</v>
      </c>
      <c r="H63" s="12" t="str">
        <f>_xlfn.DISPIMG("ID_1656B94A091C4ED389CCE09ADC35A937",1)</f>
        <v>=DISPIMG("ID_1656B94A091C4ED389CCE09ADC35A937",1)</v>
      </c>
    </row>
    <row r="64" s="1" customFormat="1" ht="72.25" spans="1:8">
      <c r="A64" s="10">
        <v>62</v>
      </c>
      <c r="B64" s="10" t="s">
        <v>239</v>
      </c>
      <c r="C64" s="10" t="s">
        <v>201</v>
      </c>
      <c r="D64" s="10">
        <v>43</v>
      </c>
      <c r="E64" s="10" t="s">
        <v>240</v>
      </c>
      <c r="F64" s="10" t="s">
        <v>241</v>
      </c>
      <c r="G64" s="10" t="s">
        <v>242</v>
      </c>
      <c r="H64" s="12" t="str">
        <f>_xlfn.DISPIMG("ID_BA4ACC5BA1FA40E5A0195763832FC843",1)</f>
        <v>=DISPIMG("ID_BA4ACC5BA1FA40E5A0195763832FC843",1)</v>
      </c>
    </row>
    <row r="65" s="1" customFormat="1" ht="60" customHeight="1" spans="1:8">
      <c r="A65" s="10">
        <v>63</v>
      </c>
      <c r="B65" s="10" t="s">
        <v>243</v>
      </c>
      <c r="C65" s="10" t="s">
        <v>201</v>
      </c>
      <c r="D65" s="10">
        <v>70</v>
      </c>
      <c r="E65" s="10" t="s">
        <v>240</v>
      </c>
      <c r="F65" s="10" t="s">
        <v>241</v>
      </c>
      <c r="G65" s="10" t="s">
        <v>244</v>
      </c>
      <c r="H65" s="12" t="str">
        <f>_xlfn.DISPIMG("ID_012CBA110E7C4CD6BD690F08DD768A50",1)</f>
        <v>=DISPIMG("ID_012CBA110E7C4CD6BD690F08DD768A50",1)</v>
      </c>
    </row>
    <row r="66" s="1" customFormat="1" ht="58.5" spans="1:8">
      <c r="A66" s="10">
        <v>64</v>
      </c>
      <c r="B66" s="10" t="s">
        <v>245</v>
      </c>
      <c r="C66" s="10" t="s">
        <v>10</v>
      </c>
      <c r="D66" s="10">
        <v>38</v>
      </c>
      <c r="E66" s="10" t="s">
        <v>246</v>
      </c>
      <c r="F66" s="10" t="s">
        <v>247</v>
      </c>
      <c r="G66" s="10" t="s">
        <v>248</v>
      </c>
      <c r="H66" s="18" t="str">
        <f>_xlfn.DISPIMG("ID_B2B0D19B2DBC4567927971EE18CF1934",1)</f>
        <v>=DISPIMG("ID_B2B0D19B2DBC4567927971EE18CF1934",1)</v>
      </c>
    </row>
    <row r="67" s="1" customFormat="1" ht="57" customHeight="1" spans="1:8">
      <c r="A67" s="10">
        <v>65</v>
      </c>
      <c r="B67" s="10" t="s">
        <v>249</v>
      </c>
      <c r="C67" s="10" t="s">
        <v>10</v>
      </c>
      <c r="D67" s="10">
        <v>160</v>
      </c>
      <c r="E67" s="10" t="s">
        <v>250</v>
      </c>
      <c r="F67" s="10" t="s">
        <v>251</v>
      </c>
      <c r="G67" s="10" t="s">
        <v>252</v>
      </c>
      <c r="H67" s="18" t="str">
        <f>_xlfn.DISPIMG("ID_9147489E84E64C0C9CD3BF7A25C0D053",1)</f>
        <v>=DISPIMG("ID_9147489E84E64C0C9CD3BF7A25C0D053",1)</v>
      </c>
    </row>
    <row r="68" s="1" customFormat="1" ht="20" customHeight="1" spans="1:8">
      <c r="A68" s="10">
        <v>66</v>
      </c>
      <c r="B68" s="10" t="s">
        <v>253</v>
      </c>
      <c r="C68" s="10" t="s">
        <v>254</v>
      </c>
      <c r="D68" s="10">
        <v>80</v>
      </c>
      <c r="E68" s="10" t="s">
        <v>255</v>
      </c>
      <c r="F68" s="10" t="s">
        <v>256</v>
      </c>
      <c r="G68" s="10" t="s">
        <v>257</v>
      </c>
      <c r="H68" s="21" t="str">
        <f>_xlfn.DISPIMG("ID_6C8A22820316484EAC970A0D8C4857E7",1)</f>
        <v>=DISPIMG("ID_6C8A22820316484EAC970A0D8C4857E7",1)</v>
      </c>
    </row>
    <row r="69" s="1" customFormat="1" ht="20" customHeight="1" spans="1:8">
      <c r="A69" s="10">
        <v>67</v>
      </c>
      <c r="B69" s="10" t="s">
        <v>258</v>
      </c>
      <c r="C69" s="10" t="s">
        <v>254</v>
      </c>
      <c r="D69" s="10">
        <v>110</v>
      </c>
      <c r="E69" s="10"/>
      <c r="F69" s="10"/>
      <c r="G69" s="10" t="s">
        <v>259</v>
      </c>
      <c r="H69" s="22"/>
    </row>
    <row r="70" s="1" customFormat="1" ht="20" customHeight="1" spans="1:8">
      <c r="A70" s="10">
        <v>68</v>
      </c>
      <c r="B70" s="10" t="s">
        <v>260</v>
      </c>
      <c r="C70" s="10" t="s">
        <v>254</v>
      </c>
      <c r="D70" s="10">
        <v>140</v>
      </c>
      <c r="E70" s="10"/>
      <c r="F70" s="10"/>
      <c r="G70" s="10" t="s">
        <v>261</v>
      </c>
      <c r="H70" s="23"/>
    </row>
    <row r="71" s="1" customFormat="1" ht="65" customHeight="1" spans="1:8">
      <c r="A71" s="10">
        <v>69</v>
      </c>
      <c r="B71" s="10" t="s">
        <v>262</v>
      </c>
      <c r="C71" s="10" t="s">
        <v>186</v>
      </c>
      <c r="D71" s="10">
        <v>6</v>
      </c>
      <c r="E71" s="10" t="s">
        <v>150</v>
      </c>
      <c r="F71" s="10" t="s">
        <v>150</v>
      </c>
      <c r="G71" s="10" t="s">
        <v>263</v>
      </c>
      <c r="H71" s="12" t="str">
        <f>_xlfn.DISPIMG("ID_698351BED33F40418BA4501C6BF19425",1)</f>
        <v>=DISPIMG("ID_698351BED33F40418BA4501C6BF19425",1)</v>
      </c>
    </row>
    <row r="72" s="1" customFormat="1" ht="52" customHeight="1" spans="1:8">
      <c r="A72" s="10">
        <v>70</v>
      </c>
      <c r="B72" s="10" t="s">
        <v>264</v>
      </c>
      <c r="C72" s="10" t="s">
        <v>10</v>
      </c>
      <c r="D72" s="10">
        <v>10</v>
      </c>
      <c r="E72" s="10" t="s">
        <v>150</v>
      </c>
      <c r="F72" s="10" t="s">
        <v>150</v>
      </c>
      <c r="G72" s="10" t="s">
        <v>265</v>
      </c>
      <c r="H72" s="12" t="str">
        <f>_xlfn.DISPIMG("ID_58805D57A44744898ACBE8D5D87B08F9",1)</f>
        <v>=DISPIMG("ID_58805D57A44744898ACBE8D5D87B08F9",1)</v>
      </c>
    </row>
    <row r="73" s="1" customFormat="1" ht="20" customHeight="1" spans="1:8">
      <c r="A73" s="10">
        <v>71</v>
      </c>
      <c r="B73" s="10" t="s">
        <v>266</v>
      </c>
      <c r="C73" s="10" t="s">
        <v>186</v>
      </c>
      <c r="D73" s="10">
        <v>4.5</v>
      </c>
      <c r="E73" s="10" t="s">
        <v>267</v>
      </c>
      <c r="F73" s="10" t="s">
        <v>268</v>
      </c>
      <c r="G73" s="10" t="s">
        <v>269</v>
      </c>
      <c r="H73" s="13" t="str">
        <f>_xlfn.DISPIMG("ID_C8ACD846C4BE4277AA602B3A9D2B9A06",1)</f>
        <v>=DISPIMG("ID_C8ACD846C4BE4277AA602B3A9D2B9A06",1)</v>
      </c>
    </row>
    <row r="74" s="1" customFormat="1" ht="20" customHeight="1" spans="1:8">
      <c r="A74" s="10">
        <v>72</v>
      </c>
      <c r="B74" s="10" t="s">
        <v>270</v>
      </c>
      <c r="C74" s="10" t="s">
        <v>186</v>
      </c>
      <c r="D74" s="10">
        <v>4.5</v>
      </c>
      <c r="E74" s="10"/>
      <c r="F74" s="10"/>
      <c r="G74" s="10" t="s">
        <v>269</v>
      </c>
      <c r="H74" s="14"/>
    </row>
    <row r="75" s="1" customFormat="1" ht="31" customHeight="1" spans="1:8">
      <c r="A75" s="10">
        <v>73</v>
      </c>
      <c r="B75" s="10" t="s">
        <v>271</v>
      </c>
      <c r="C75" s="10" t="s">
        <v>272</v>
      </c>
      <c r="D75" s="10">
        <v>18</v>
      </c>
      <c r="E75" s="10" t="s">
        <v>273</v>
      </c>
      <c r="F75" s="10" t="s">
        <v>237</v>
      </c>
      <c r="G75" s="10" t="s">
        <v>274</v>
      </c>
      <c r="H75" s="18" t="str">
        <f>_xlfn.DISPIMG("ID_37486D9EFF0C4376A2106034DD4DF417",1)</f>
        <v>=DISPIMG("ID_37486D9EFF0C4376A2106034DD4DF417",1)</v>
      </c>
    </row>
    <row r="76" s="1" customFormat="1" ht="24" spans="1:8">
      <c r="A76" s="10">
        <v>74</v>
      </c>
      <c r="B76" s="10" t="s">
        <v>275</v>
      </c>
      <c r="C76" s="10" t="s">
        <v>10</v>
      </c>
      <c r="D76" s="10">
        <v>50</v>
      </c>
      <c r="E76" s="10" t="s">
        <v>250</v>
      </c>
      <c r="F76" s="10" t="s">
        <v>276</v>
      </c>
      <c r="G76" s="10" t="s">
        <v>277</v>
      </c>
      <c r="H76" s="21" t="str">
        <f>_xlfn.DISPIMG("ID_FC84702205D24ECD86293541D15DA057",1)</f>
        <v>=DISPIMG("ID_FC84702205D24ECD86293541D15DA057",1)</v>
      </c>
    </row>
    <row r="77" s="1" customFormat="1" spans="1:8">
      <c r="A77" s="10">
        <v>75</v>
      </c>
      <c r="B77" s="10" t="s">
        <v>278</v>
      </c>
      <c r="C77" s="10" t="s">
        <v>10</v>
      </c>
      <c r="D77" s="10">
        <v>65</v>
      </c>
      <c r="E77" s="10"/>
      <c r="F77" s="10"/>
      <c r="G77" s="10" t="s">
        <v>279</v>
      </c>
      <c r="H77" s="22"/>
    </row>
    <row r="78" s="1" customFormat="1" spans="1:8">
      <c r="A78" s="10">
        <v>76</v>
      </c>
      <c r="B78" s="10" t="s">
        <v>280</v>
      </c>
      <c r="C78" s="10" t="s">
        <v>10</v>
      </c>
      <c r="D78" s="10">
        <v>85</v>
      </c>
      <c r="E78" s="10"/>
      <c r="F78" s="10"/>
      <c r="G78" s="10" t="s">
        <v>281</v>
      </c>
      <c r="H78" s="22"/>
    </row>
    <row r="79" s="1" customFormat="1" spans="1:8">
      <c r="A79" s="10">
        <v>77</v>
      </c>
      <c r="B79" s="10" t="s">
        <v>282</v>
      </c>
      <c r="C79" s="10" t="s">
        <v>10</v>
      </c>
      <c r="D79" s="10">
        <v>110</v>
      </c>
      <c r="E79" s="10"/>
      <c r="F79" s="10"/>
      <c r="G79" s="10" t="s">
        <v>283</v>
      </c>
      <c r="H79" s="22"/>
    </row>
    <row r="80" s="1" customFormat="1" spans="1:8">
      <c r="A80" s="10">
        <v>78</v>
      </c>
      <c r="B80" s="10" t="s">
        <v>284</v>
      </c>
      <c r="C80" s="10" t="s">
        <v>10</v>
      </c>
      <c r="D80" s="10">
        <v>135</v>
      </c>
      <c r="E80" s="10"/>
      <c r="F80" s="10"/>
      <c r="G80" s="10" t="s">
        <v>285</v>
      </c>
      <c r="H80" s="22"/>
    </row>
    <row r="81" s="1" customFormat="1" spans="1:8">
      <c r="A81" s="10">
        <v>79</v>
      </c>
      <c r="B81" s="10" t="s">
        <v>286</v>
      </c>
      <c r="C81" s="10" t="s">
        <v>10</v>
      </c>
      <c r="D81" s="10">
        <v>150</v>
      </c>
      <c r="E81" s="10"/>
      <c r="F81" s="10"/>
      <c r="G81" s="10" t="s">
        <v>287</v>
      </c>
      <c r="H81" s="22"/>
    </row>
    <row r="82" s="1" customFormat="1" spans="1:8">
      <c r="A82" s="10">
        <v>80</v>
      </c>
      <c r="B82" s="10" t="s">
        <v>288</v>
      </c>
      <c r="C82" s="10" t="s">
        <v>10</v>
      </c>
      <c r="D82" s="10">
        <v>175</v>
      </c>
      <c r="E82" s="10"/>
      <c r="F82" s="10"/>
      <c r="G82" s="10" t="s">
        <v>289</v>
      </c>
      <c r="H82" s="22"/>
    </row>
    <row r="83" s="1" customFormat="1" spans="1:8">
      <c r="A83" s="10">
        <v>81</v>
      </c>
      <c r="B83" s="10" t="s">
        <v>290</v>
      </c>
      <c r="C83" s="10" t="s">
        <v>10</v>
      </c>
      <c r="D83" s="10">
        <v>190</v>
      </c>
      <c r="E83" s="10"/>
      <c r="F83" s="10"/>
      <c r="G83" s="10" t="s">
        <v>291</v>
      </c>
      <c r="H83" s="22"/>
    </row>
    <row r="84" s="1" customFormat="1" spans="1:8">
      <c r="A84" s="10">
        <v>82</v>
      </c>
      <c r="B84" s="10" t="s">
        <v>292</v>
      </c>
      <c r="C84" s="10" t="s">
        <v>10</v>
      </c>
      <c r="D84" s="10">
        <v>210</v>
      </c>
      <c r="E84" s="10"/>
      <c r="F84" s="10"/>
      <c r="G84" s="10" t="s">
        <v>293</v>
      </c>
      <c r="H84" s="22"/>
    </row>
    <row r="85" s="1" customFormat="1" spans="1:8">
      <c r="A85" s="10">
        <v>83</v>
      </c>
      <c r="B85" s="10" t="s">
        <v>294</v>
      </c>
      <c r="C85" s="10" t="s">
        <v>10</v>
      </c>
      <c r="D85" s="10">
        <v>260</v>
      </c>
      <c r="E85" s="10"/>
      <c r="F85" s="10"/>
      <c r="G85" s="10" t="s">
        <v>295</v>
      </c>
      <c r="H85" s="23"/>
    </row>
    <row r="86" s="1" customFormat="1" ht="46" customHeight="1" spans="1:8">
      <c r="A86" s="10">
        <v>84</v>
      </c>
      <c r="B86" s="10" t="s">
        <v>296</v>
      </c>
      <c r="C86" s="10" t="s">
        <v>10</v>
      </c>
      <c r="D86" s="10">
        <v>800</v>
      </c>
      <c r="E86" s="10"/>
      <c r="F86" s="10"/>
      <c r="G86" s="10" t="s">
        <v>297</v>
      </c>
      <c r="H86" s="23" t="str">
        <f>_xlfn.DISPIMG("ID_2A9B66BB708746ABB907BE6742D61C7B",1)</f>
        <v>=DISPIMG("ID_2A9B66BB708746ABB907BE6742D61C7B",1)</v>
      </c>
    </row>
    <row r="87" s="1" customFormat="1" ht="54" customHeight="1" spans="1:8">
      <c r="A87" s="10">
        <v>85</v>
      </c>
      <c r="B87" s="10" t="s">
        <v>298</v>
      </c>
      <c r="C87" s="10" t="s">
        <v>10</v>
      </c>
      <c r="D87" s="10">
        <v>30</v>
      </c>
      <c r="E87" s="10" t="s">
        <v>150</v>
      </c>
      <c r="F87" s="10" t="s">
        <v>154</v>
      </c>
      <c r="G87" s="10" t="s">
        <v>299</v>
      </c>
      <c r="H87" s="12" t="str">
        <f>_xlfn.DISPIMG("ID_B657F75551834BE79DC3B65DFF3006CA",1)</f>
        <v>=DISPIMG("ID_B657F75551834BE79DC3B65DFF3006CA",1)</v>
      </c>
    </row>
    <row r="88" s="1" customFormat="1" ht="36" customHeight="1" spans="1:8">
      <c r="A88" s="10">
        <v>86</v>
      </c>
      <c r="B88" s="10" t="s">
        <v>300</v>
      </c>
      <c r="C88" s="10" t="s">
        <v>10</v>
      </c>
      <c r="D88" s="10">
        <v>50</v>
      </c>
      <c r="E88" s="10" t="s">
        <v>301</v>
      </c>
      <c r="F88" s="10" t="s">
        <v>302</v>
      </c>
      <c r="G88" s="10" t="s">
        <v>303</v>
      </c>
      <c r="H88" s="21" t="str">
        <f>_xlfn.DISPIMG("ID_019E3BFA5F0E4C1C83A7D89E1F83FDE2",1)</f>
        <v>=DISPIMG("ID_019E3BFA5F0E4C1C83A7D89E1F83FDE2",1)</v>
      </c>
    </row>
    <row r="89" s="1" customFormat="1" ht="36" spans="1:8">
      <c r="A89" s="10">
        <v>87</v>
      </c>
      <c r="B89" s="10" t="s">
        <v>304</v>
      </c>
      <c r="C89" s="10" t="s">
        <v>10</v>
      </c>
      <c r="D89" s="10">
        <v>80</v>
      </c>
      <c r="E89" s="10"/>
      <c r="F89" s="24"/>
      <c r="G89" s="10" t="s">
        <v>305</v>
      </c>
      <c r="H89" s="22"/>
    </row>
    <row r="90" s="1" customFormat="1" ht="36" spans="1:8">
      <c r="A90" s="10">
        <v>88</v>
      </c>
      <c r="B90" s="10" t="s">
        <v>306</v>
      </c>
      <c r="C90" s="10" t="s">
        <v>10</v>
      </c>
      <c r="D90" s="10">
        <v>120</v>
      </c>
      <c r="E90" s="10"/>
      <c r="F90" s="24"/>
      <c r="G90" s="10" t="s">
        <v>307</v>
      </c>
      <c r="H90" s="22"/>
    </row>
    <row r="91" s="1" customFormat="1" ht="36" spans="1:8">
      <c r="A91" s="10">
        <v>89</v>
      </c>
      <c r="B91" s="10" t="s">
        <v>308</v>
      </c>
      <c r="C91" s="10" t="s">
        <v>10</v>
      </c>
      <c r="D91" s="10">
        <v>160</v>
      </c>
      <c r="E91" s="10"/>
      <c r="F91" s="24"/>
      <c r="G91" s="10" t="s">
        <v>309</v>
      </c>
      <c r="H91" s="22"/>
    </row>
    <row r="92" s="1" customFormat="1" ht="36" spans="1:8">
      <c r="A92" s="10">
        <v>90</v>
      </c>
      <c r="B92" s="10" t="s">
        <v>310</v>
      </c>
      <c r="C92" s="10" t="s">
        <v>10</v>
      </c>
      <c r="D92" s="10">
        <v>190</v>
      </c>
      <c r="E92" s="10"/>
      <c r="F92" s="24"/>
      <c r="G92" s="10" t="s">
        <v>311</v>
      </c>
      <c r="H92" s="22"/>
    </row>
    <row r="93" s="1" customFormat="1" ht="36" spans="1:8">
      <c r="A93" s="10">
        <v>91</v>
      </c>
      <c r="B93" s="10" t="s">
        <v>312</v>
      </c>
      <c r="C93" s="10" t="s">
        <v>10</v>
      </c>
      <c r="D93" s="10">
        <v>200</v>
      </c>
      <c r="E93" s="10"/>
      <c r="F93" s="24"/>
      <c r="G93" s="10" t="s">
        <v>313</v>
      </c>
      <c r="H93" s="22"/>
    </row>
    <row r="94" s="1" customFormat="1" ht="36" spans="1:8">
      <c r="A94" s="10">
        <v>92</v>
      </c>
      <c r="B94" s="10" t="s">
        <v>314</v>
      </c>
      <c r="C94" s="10" t="s">
        <v>10</v>
      </c>
      <c r="D94" s="10">
        <v>240</v>
      </c>
      <c r="E94" s="10"/>
      <c r="F94" s="24"/>
      <c r="G94" s="10" t="s">
        <v>315</v>
      </c>
      <c r="H94" s="22"/>
    </row>
    <row r="95" s="1" customFormat="1" ht="36" spans="1:8">
      <c r="A95" s="10">
        <v>93</v>
      </c>
      <c r="B95" s="10" t="s">
        <v>316</v>
      </c>
      <c r="C95" s="10" t="s">
        <v>10</v>
      </c>
      <c r="D95" s="10">
        <v>280</v>
      </c>
      <c r="E95" s="10"/>
      <c r="F95" s="24"/>
      <c r="G95" s="10" t="s">
        <v>317</v>
      </c>
      <c r="H95" s="23"/>
    </row>
    <row r="96" s="1" customFormat="1" ht="24" spans="1:8">
      <c r="A96" s="10">
        <v>94</v>
      </c>
      <c r="B96" s="10" t="s">
        <v>318</v>
      </c>
      <c r="C96" s="10" t="s">
        <v>206</v>
      </c>
      <c r="D96" s="10">
        <v>55</v>
      </c>
      <c r="E96" s="10" t="s">
        <v>319</v>
      </c>
      <c r="F96" s="24" t="s">
        <v>320</v>
      </c>
      <c r="G96" s="10" t="s">
        <v>321</v>
      </c>
      <c r="H96" s="13" t="str">
        <f>_xlfn.DISPIMG("ID_3482962B7EED4A5B814DD8AE291D6C50",1)</f>
        <v>=DISPIMG("ID_3482962B7EED4A5B814DD8AE291D6C50",1)</v>
      </c>
    </row>
    <row r="97" s="1" customFormat="1" ht="24" spans="1:8">
      <c r="A97" s="10">
        <v>95</v>
      </c>
      <c r="B97" s="10" t="s">
        <v>322</v>
      </c>
      <c r="C97" s="10" t="s">
        <v>206</v>
      </c>
      <c r="D97" s="10">
        <v>35</v>
      </c>
      <c r="E97" s="10"/>
      <c r="F97" s="24"/>
      <c r="G97" s="10" t="s">
        <v>323</v>
      </c>
      <c r="H97" s="14"/>
    </row>
    <row r="98" s="1" customFormat="1" ht="46" customHeight="1" spans="1:8">
      <c r="A98" s="10">
        <v>96</v>
      </c>
      <c r="B98" s="10" t="s">
        <v>324</v>
      </c>
      <c r="C98" s="10" t="s">
        <v>325</v>
      </c>
      <c r="D98" s="10">
        <v>1.3</v>
      </c>
      <c r="E98" s="10" t="s">
        <v>319</v>
      </c>
      <c r="F98" s="24" t="s">
        <v>326</v>
      </c>
      <c r="G98" s="10" t="s">
        <v>327</v>
      </c>
      <c r="H98" s="12" t="str">
        <f>_xlfn.DISPIMG("ID_3993873614914C46A73CEF24934D5E33",1)</f>
        <v>=DISPIMG("ID_3993873614914C46A73CEF24934D5E33",1)</v>
      </c>
    </row>
    <row r="99" s="1" customFormat="1" ht="50" customHeight="1" spans="1:8">
      <c r="A99" s="10">
        <v>97</v>
      </c>
      <c r="B99" s="10" t="s">
        <v>328</v>
      </c>
      <c r="C99" s="10" t="s">
        <v>201</v>
      </c>
      <c r="D99" s="10">
        <v>180</v>
      </c>
      <c r="E99" s="10" t="s">
        <v>329</v>
      </c>
      <c r="F99" s="10" t="s">
        <v>330</v>
      </c>
      <c r="G99" s="10" t="s">
        <v>331</v>
      </c>
      <c r="H99" s="12" t="str">
        <f>_xlfn.DISPIMG("ID_43B15C0E5D73493CBE84E8D3B5BDABAD",1)</f>
        <v>=DISPIMG("ID_43B15C0E5D73493CBE84E8D3B5BDABAD",1)</v>
      </c>
    </row>
    <row r="100" s="1" customFormat="1" ht="45" customHeight="1" spans="1:8">
      <c r="A100" s="10">
        <v>98</v>
      </c>
      <c r="B100" s="10" t="s">
        <v>332</v>
      </c>
      <c r="C100" s="10" t="s">
        <v>225</v>
      </c>
      <c r="D100" s="10">
        <v>15</v>
      </c>
      <c r="E100" s="10" t="s">
        <v>333</v>
      </c>
      <c r="F100" s="10" t="s">
        <v>334</v>
      </c>
      <c r="G100" s="10" t="s">
        <v>335</v>
      </c>
      <c r="H100" s="12" t="str">
        <f>_xlfn.DISPIMG("ID_E261D3C6122E4615B14DF826B4068766",1)</f>
        <v>=DISPIMG("ID_E261D3C6122E4615B14DF826B4068766",1)</v>
      </c>
    </row>
    <row r="101" s="1" customFormat="1" ht="47" customHeight="1" spans="1:8">
      <c r="A101" s="10">
        <v>99</v>
      </c>
      <c r="B101" s="10" t="s">
        <v>336</v>
      </c>
      <c r="C101" s="10" t="s">
        <v>10</v>
      </c>
      <c r="D101" s="10">
        <v>10</v>
      </c>
      <c r="E101" s="10" t="s">
        <v>337</v>
      </c>
      <c r="F101" s="10" t="s">
        <v>338</v>
      </c>
      <c r="G101" s="10" t="s">
        <v>339</v>
      </c>
      <c r="H101" s="12" t="str">
        <f>_xlfn.DISPIMG("ID_47E3FEC38F2B4FE9B34EC46CDE32DCD4",1)</f>
        <v>=DISPIMG("ID_47E3FEC38F2B4FE9B34EC46CDE32DCD4",1)</v>
      </c>
    </row>
    <row r="102" s="1" customFormat="1" ht="67" spans="1:8">
      <c r="A102" s="10">
        <v>100</v>
      </c>
      <c r="B102" s="10" t="s">
        <v>340</v>
      </c>
      <c r="C102" s="10" t="s">
        <v>10</v>
      </c>
      <c r="D102" s="10">
        <v>8</v>
      </c>
      <c r="E102" s="17" t="s">
        <v>150</v>
      </c>
      <c r="F102" s="17" t="s">
        <v>150</v>
      </c>
      <c r="G102" s="10" t="s">
        <v>341</v>
      </c>
      <c r="H102" s="18" t="str">
        <f>_xlfn.DISPIMG("ID_E4EFCB001B6F437FA85487ED35780371",1)</f>
        <v>=DISPIMG("ID_E4EFCB001B6F437FA85487ED35780371",1)</v>
      </c>
    </row>
    <row r="103" s="1" customFormat="1" ht="62.5" spans="1:8">
      <c r="A103" s="10">
        <v>101</v>
      </c>
      <c r="B103" s="10" t="s">
        <v>340</v>
      </c>
      <c r="C103" s="10" t="s">
        <v>10</v>
      </c>
      <c r="D103" s="10">
        <v>11</v>
      </c>
      <c r="E103" s="17" t="s">
        <v>150</v>
      </c>
      <c r="F103" s="17" t="s">
        <v>150</v>
      </c>
      <c r="G103" s="10" t="s">
        <v>342</v>
      </c>
      <c r="H103" s="18" t="str">
        <f>_xlfn.DISPIMG("ID_8A18992F72EA4DAC9B2B0017CD85630C",1)</f>
        <v>=DISPIMG("ID_8A18992F72EA4DAC9B2B0017CD85630C",1)</v>
      </c>
    </row>
    <row r="104" s="1" customFormat="1" ht="55.75" spans="1:8">
      <c r="A104" s="10">
        <v>102</v>
      </c>
      <c r="B104" s="10" t="s">
        <v>340</v>
      </c>
      <c r="C104" s="10" t="s">
        <v>10</v>
      </c>
      <c r="D104" s="10">
        <v>14</v>
      </c>
      <c r="E104" s="17" t="s">
        <v>150</v>
      </c>
      <c r="F104" s="17" t="s">
        <v>150</v>
      </c>
      <c r="G104" s="10" t="s">
        <v>343</v>
      </c>
      <c r="H104" s="18" t="str">
        <f>_xlfn.DISPIMG("ID_F643A0974ED54086BADB6640F2AEA488",1)</f>
        <v>=DISPIMG("ID_F643A0974ED54086BADB6640F2AEA488",1)</v>
      </c>
    </row>
    <row r="105" s="1" customFormat="1" ht="51" customHeight="1" spans="1:8">
      <c r="A105" s="10">
        <v>103</v>
      </c>
      <c r="B105" s="10" t="s">
        <v>344</v>
      </c>
      <c r="C105" s="10" t="s">
        <v>10</v>
      </c>
      <c r="D105" s="10">
        <v>12</v>
      </c>
      <c r="E105" s="17" t="s">
        <v>150</v>
      </c>
      <c r="F105" s="17" t="s">
        <v>150</v>
      </c>
      <c r="G105" s="10" t="s">
        <v>345</v>
      </c>
      <c r="H105" s="18" t="str">
        <f>_xlfn.DISPIMG("ID_24680F8EAD4A482CB58B97BDDA5D5A0C",1)</f>
        <v>=DISPIMG("ID_24680F8EAD4A482CB58B97BDDA5D5A0C",1)</v>
      </c>
    </row>
    <row r="106" s="1" customFormat="1" ht="49" customHeight="1" spans="1:8">
      <c r="A106" s="10">
        <v>104</v>
      </c>
      <c r="B106" s="10" t="s">
        <v>346</v>
      </c>
      <c r="C106" s="10" t="s">
        <v>15</v>
      </c>
      <c r="D106" s="10">
        <v>499</v>
      </c>
      <c r="E106" s="10" t="s">
        <v>32</v>
      </c>
      <c r="F106" s="10" t="s">
        <v>347</v>
      </c>
      <c r="G106" s="10" t="s">
        <v>348</v>
      </c>
      <c r="H106" s="12" t="str">
        <f>_xlfn.DISPIMG("ID_898077E6253C43A4BD3DD594F7C7BFCF",1)</f>
        <v>=DISPIMG("ID_898077E6253C43A4BD3DD594F7C7BFCF",1)</v>
      </c>
    </row>
    <row r="107" s="1" customFormat="1" ht="48" spans="1:8">
      <c r="A107" s="10">
        <v>105</v>
      </c>
      <c r="B107" s="10" t="s">
        <v>349</v>
      </c>
      <c r="C107" s="10" t="s">
        <v>10</v>
      </c>
      <c r="D107" s="10">
        <v>140</v>
      </c>
      <c r="E107" s="10" t="s">
        <v>350</v>
      </c>
      <c r="F107" s="10" t="s">
        <v>351</v>
      </c>
      <c r="G107" s="10" t="s">
        <v>352</v>
      </c>
      <c r="H107" s="12" t="str">
        <f>_xlfn.DISPIMG("ID_B2689686CFC6486B8D43AC7D91759536",1)</f>
        <v>=DISPIMG("ID_B2689686CFC6486B8D43AC7D91759536",1)</v>
      </c>
    </row>
    <row r="108" s="1" customFormat="1" ht="60" spans="1:8">
      <c r="A108" s="10">
        <v>106</v>
      </c>
      <c r="B108" s="10" t="s">
        <v>353</v>
      </c>
      <c r="C108" s="10" t="s">
        <v>354</v>
      </c>
      <c r="D108" s="10">
        <v>130</v>
      </c>
      <c r="E108" s="10" t="s">
        <v>355</v>
      </c>
      <c r="F108" s="10" t="s">
        <v>356</v>
      </c>
      <c r="G108" s="10" t="s">
        <v>357</v>
      </c>
      <c r="H108" s="13" t="str">
        <f>_xlfn.DISPIMG("ID_20221452CD5E49388EA8AC883371EA13",1)</f>
        <v>=DISPIMG("ID_20221452CD5E49388EA8AC883371EA13",1)</v>
      </c>
    </row>
    <row r="109" s="1" customFormat="1" ht="60" spans="1:8">
      <c r="A109" s="10">
        <v>107</v>
      </c>
      <c r="B109" s="10" t="s">
        <v>358</v>
      </c>
      <c r="C109" s="10" t="s">
        <v>354</v>
      </c>
      <c r="D109" s="10">
        <v>150</v>
      </c>
      <c r="E109" s="10"/>
      <c r="F109" s="10"/>
      <c r="G109" s="10" t="s">
        <v>359</v>
      </c>
      <c r="H109" s="14"/>
    </row>
    <row r="110" s="1" customFormat="1" ht="68" customHeight="1" spans="1:8">
      <c r="A110" s="10">
        <v>108</v>
      </c>
      <c r="B110" s="10" t="s">
        <v>360</v>
      </c>
      <c r="C110" s="10" t="s">
        <v>206</v>
      </c>
      <c r="D110" s="10">
        <v>14</v>
      </c>
      <c r="E110" s="10" t="s">
        <v>28</v>
      </c>
      <c r="F110" s="10" t="s">
        <v>361</v>
      </c>
      <c r="G110" s="10" t="s">
        <v>362</v>
      </c>
      <c r="H110" s="12" t="str">
        <f>_xlfn.DISPIMG("ID_85BE3DE86FA948D0BB7B47516F43BBD4",1)</f>
        <v>=DISPIMG("ID_85BE3DE86FA948D0BB7B47516F43BBD4",1)</v>
      </c>
    </row>
    <row r="111" s="1" customFormat="1" ht="70" customHeight="1" spans="1:8">
      <c r="A111" s="10">
        <v>109</v>
      </c>
      <c r="B111" s="10" t="s">
        <v>363</v>
      </c>
      <c r="C111" s="10" t="s">
        <v>325</v>
      </c>
      <c r="D111" s="10">
        <v>50</v>
      </c>
      <c r="E111" s="10" t="s">
        <v>114</v>
      </c>
      <c r="F111" s="10" t="s">
        <v>364</v>
      </c>
      <c r="G111" s="10" t="s">
        <v>365</v>
      </c>
      <c r="H111" s="12" t="str">
        <f>_xlfn.DISPIMG("ID_186FF50CED1149ADB7F49EF2584F83DC",1)</f>
        <v>=DISPIMG("ID_186FF50CED1149ADB7F49EF2584F83DC",1)</v>
      </c>
    </row>
    <row r="112" s="1" customFormat="1" ht="48" customHeight="1" spans="1:8">
      <c r="A112" s="10">
        <v>110</v>
      </c>
      <c r="B112" s="10" t="s">
        <v>366</v>
      </c>
      <c r="C112" s="10" t="s">
        <v>367</v>
      </c>
      <c r="D112" s="10">
        <v>5</v>
      </c>
      <c r="E112" s="10" t="s">
        <v>368</v>
      </c>
      <c r="F112" s="10">
        <v>654</v>
      </c>
      <c r="G112" s="10" t="s">
        <v>369</v>
      </c>
      <c r="H112" s="12" t="str">
        <f>_xlfn.DISPIMG("ID_951D92E88CC14231B62FDE21E0A8AE87",1)</f>
        <v>=DISPIMG("ID_951D92E88CC14231B62FDE21E0A8AE87",1)</v>
      </c>
    </row>
    <row r="113" s="1" customFormat="1" ht="43" customHeight="1" spans="1:8">
      <c r="A113" s="10">
        <v>111</v>
      </c>
      <c r="B113" s="10" t="s">
        <v>370</v>
      </c>
      <c r="C113" s="10" t="s">
        <v>220</v>
      </c>
      <c r="D113" s="10">
        <v>16</v>
      </c>
      <c r="E113" s="10" t="s">
        <v>371</v>
      </c>
      <c r="F113" s="10" t="s">
        <v>222</v>
      </c>
      <c r="G113" s="10" t="s">
        <v>372</v>
      </c>
      <c r="H113" s="12" t="str">
        <f>_xlfn.DISPIMG("ID_FE3C200777584C0FA334F19AA4A2510D",1)</f>
        <v>=DISPIMG("ID_FE3C200777584C0FA334F19AA4A2510D",1)</v>
      </c>
    </row>
    <row r="114" s="1" customFormat="1" ht="48.5" spans="1:8">
      <c r="A114" s="10">
        <v>112</v>
      </c>
      <c r="B114" s="10" t="s">
        <v>373</v>
      </c>
      <c r="C114" s="10" t="s">
        <v>272</v>
      </c>
      <c r="D114" s="10">
        <v>28</v>
      </c>
      <c r="E114" s="10" t="s">
        <v>374</v>
      </c>
      <c r="F114" s="10" t="s">
        <v>375</v>
      </c>
      <c r="G114" s="10" t="s">
        <v>376</v>
      </c>
      <c r="H114" s="12" t="str">
        <f>_xlfn.DISPIMG("ID_6FC96B8A00334B19A664E80D8D7460BF",1)</f>
        <v>=DISPIMG("ID_6FC96B8A00334B19A664E80D8D7460BF",1)</v>
      </c>
    </row>
    <row r="115" s="1" customFormat="1" ht="51" customHeight="1" spans="1:8">
      <c r="A115" s="10">
        <v>113</v>
      </c>
      <c r="B115" s="10" t="s">
        <v>377</v>
      </c>
      <c r="C115" s="10" t="s">
        <v>378</v>
      </c>
      <c r="D115" s="10">
        <v>45</v>
      </c>
      <c r="E115" s="10" t="s">
        <v>379</v>
      </c>
      <c r="F115" s="10" t="s">
        <v>379</v>
      </c>
      <c r="G115" s="10" t="s">
        <v>380</v>
      </c>
      <c r="H115" s="12" t="str">
        <f>_xlfn.DISPIMG("ID_CE907CD940ED4657A49790BDDCB7661E",1)</f>
        <v>=DISPIMG("ID_CE907CD940ED4657A49790BDDCB7661E",1)</v>
      </c>
    </row>
    <row r="116" s="1" customFormat="1" ht="62.75" spans="1:8">
      <c r="A116" s="10">
        <v>114</v>
      </c>
      <c r="B116" s="10" t="s">
        <v>381</v>
      </c>
      <c r="C116" s="10" t="s">
        <v>354</v>
      </c>
      <c r="D116" s="10">
        <v>45</v>
      </c>
      <c r="E116" s="10" t="s">
        <v>382</v>
      </c>
      <c r="F116" s="10" t="s">
        <v>383</v>
      </c>
      <c r="G116" s="10" t="s">
        <v>384</v>
      </c>
      <c r="H116" s="12" t="str">
        <f>_xlfn.DISPIMG("ID_737F9F749771418CBCD6CF54F72E6FD3",1)</f>
        <v>=DISPIMG("ID_737F9F749771418CBCD6CF54F72E6FD3",1)</v>
      </c>
    </row>
    <row r="117" s="1" customFormat="1" spans="1:8">
      <c r="A117" s="10">
        <v>115</v>
      </c>
      <c r="B117" s="10" t="s">
        <v>385</v>
      </c>
      <c r="C117" s="10" t="s">
        <v>186</v>
      </c>
      <c r="D117" s="10">
        <v>7</v>
      </c>
      <c r="E117" s="10" t="s">
        <v>386</v>
      </c>
      <c r="F117" s="10" t="s">
        <v>387</v>
      </c>
      <c r="G117" s="11" t="s">
        <v>388</v>
      </c>
      <c r="H117" s="13" t="str">
        <f>_xlfn.DISPIMG("ID_3E61903816AC4435B91A3C708A5E4CD6",1)</f>
        <v>=DISPIMG("ID_3E61903816AC4435B91A3C708A5E4CD6",1)</v>
      </c>
    </row>
    <row r="118" s="2" customFormat="1" spans="1:8">
      <c r="A118" s="10">
        <v>116</v>
      </c>
      <c r="B118" s="10" t="s">
        <v>389</v>
      </c>
      <c r="C118" s="10" t="s">
        <v>186</v>
      </c>
      <c r="D118" s="10">
        <v>8</v>
      </c>
      <c r="E118" s="10"/>
      <c r="F118" s="10"/>
      <c r="G118" s="11" t="s">
        <v>390</v>
      </c>
      <c r="H118" s="25"/>
    </row>
    <row r="119" s="2" customFormat="1" spans="1:8">
      <c r="A119" s="10">
        <v>117</v>
      </c>
      <c r="B119" s="10" t="s">
        <v>391</v>
      </c>
      <c r="C119" s="10" t="s">
        <v>186</v>
      </c>
      <c r="D119" s="10">
        <v>10</v>
      </c>
      <c r="E119" s="10"/>
      <c r="F119" s="10"/>
      <c r="G119" s="11" t="s">
        <v>392</v>
      </c>
      <c r="H119" s="25"/>
    </row>
    <row r="120" s="2" customFormat="1" spans="1:8">
      <c r="A120" s="10">
        <v>118</v>
      </c>
      <c r="B120" s="10" t="s">
        <v>393</v>
      </c>
      <c r="C120" s="10" t="s">
        <v>186</v>
      </c>
      <c r="D120" s="10">
        <v>12</v>
      </c>
      <c r="E120" s="10"/>
      <c r="F120" s="10"/>
      <c r="G120" s="11" t="s">
        <v>394</v>
      </c>
      <c r="H120" s="25"/>
    </row>
    <row r="121" s="2" customFormat="1" spans="1:8">
      <c r="A121" s="10">
        <v>119</v>
      </c>
      <c r="B121" s="10" t="s">
        <v>395</v>
      </c>
      <c r="C121" s="10" t="s">
        <v>186</v>
      </c>
      <c r="D121" s="10">
        <v>13</v>
      </c>
      <c r="E121" s="10"/>
      <c r="F121" s="10"/>
      <c r="G121" s="11" t="s">
        <v>396</v>
      </c>
      <c r="H121" s="14"/>
    </row>
    <row r="122" s="1" customFormat="1" ht="47" customHeight="1" spans="1:8">
      <c r="A122" s="10">
        <v>120</v>
      </c>
      <c r="B122" s="10" t="s">
        <v>397</v>
      </c>
      <c r="C122" s="10" t="s">
        <v>10</v>
      </c>
      <c r="D122" s="10">
        <v>22</v>
      </c>
      <c r="E122" s="10" t="s">
        <v>398</v>
      </c>
      <c r="F122" s="10" t="s">
        <v>399</v>
      </c>
      <c r="G122" s="10" t="s">
        <v>400</v>
      </c>
      <c r="H122" s="18" t="str">
        <f>_xlfn.DISPIMG("ID_32514AF1E2F04A818C7958CC7D199E4E",1)</f>
        <v>=DISPIMG("ID_32514AF1E2F04A818C7958CC7D199E4E",1)</v>
      </c>
    </row>
    <row r="123" s="1" customFormat="1" ht="58.25" spans="1:8">
      <c r="A123" s="10">
        <v>121</v>
      </c>
      <c r="B123" s="10" t="s">
        <v>401</v>
      </c>
      <c r="C123" s="10" t="s">
        <v>94</v>
      </c>
      <c r="D123" s="10">
        <v>22</v>
      </c>
      <c r="E123" s="10" t="s">
        <v>402</v>
      </c>
      <c r="F123" s="10" t="s">
        <v>403</v>
      </c>
      <c r="G123" s="10" t="s">
        <v>404</v>
      </c>
      <c r="H123" s="18" t="str">
        <f>_xlfn.DISPIMG("ID_1A8E3133E72D49189CC828F67A213810",1)</f>
        <v>=DISPIMG("ID_1A8E3133E72D49189CC828F67A213810",1)</v>
      </c>
    </row>
    <row r="124" s="1" customFormat="1" ht="44" customHeight="1" spans="1:8">
      <c r="A124" s="10">
        <v>122</v>
      </c>
      <c r="B124" s="10" t="s">
        <v>405</v>
      </c>
      <c r="C124" s="10" t="s">
        <v>10</v>
      </c>
      <c r="D124" s="10">
        <v>25</v>
      </c>
      <c r="E124" s="10" t="s">
        <v>406</v>
      </c>
      <c r="F124" s="10" t="s">
        <v>407</v>
      </c>
      <c r="G124" s="10" t="s">
        <v>408</v>
      </c>
      <c r="H124" s="18" t="str">
        <f>_xlfn.DISPIMG("ID_FE2402510EEC4656983B1E928ED86802",1)</f>
        <v>=DISPIMG("ID_FE2402510EEC4656983B1E928ED86802",1)</v>
      </c>
    </row>
    <row r="125" s="1" customFormat="1" ht="204" spans="1:8">
      <c r="A125" s="10">
        <v>123</v>
      </c>
      <c r="B125" s="10" t="s">
        <v>409</v>
      </c>
      <c r="C125" s="10" t="s">
        <v>10</v>
      </c>
      <c r="D125" s="10">
        <v>900</v>
      </c>
      <c r="E125" s="10" t="s">
        <v>410</v>
      </c>
      <c r="F125" s="10">
        <v>3935</v>
      </c>
      <c r="G125" s="26" t="s">
        <v>411</v>
      </c>
      <c r="H125" s="12" t="str">
        <f>_xlfn.DISPIMG("ID_49EB2B3319FC42A48E7E4AFBB0F1428A",1)</f>
        <v>=DISPIMG("ID_49EB2B3319FC42A48E7E4AFBB0F1428A",1)</v>
      </c>
    </row>
    <row r="126" s="1" customFormat="1" ht="64.75" spans="1:8">
      <c r="A126" s="10">
        <v>124</v>
      </c>
      <c r="B126" s="10" t="s">
        <v>412</v>
      </c>
      <c r="C126" s="10" t="s">
        <v>10</v>
      </c>
      <c r="D126" s="10">
        <v>15</v>
      </c>
      <c r="E126" s="10" t="s">
        <v>413</v>
      </c>
      <c r="F126" s="10" t="s">
        <v>414</v>
      </c>
      <c r="G126" s="10" t="s">
        <v>415</v>
      </c>
      <c r="H126" s="12" t="str">
        <f>_xlfn.DISPIMG("ID_D18ED409EE94425899C6D52862FAA8CB",1)</f>
        <v>=DISPIMG("ID_D18ED409EE94425899C6D52862FAA8CB",1)</v>
      </c>
    </row>
    <row r="127" s="1" customFormat="1" ht="58.75" spans="1:8">
      <c r="A127" s="10">
        <v>125</v>
      </c>
      <c r="B127" s="10" t="s">
        <v>416</v>
      </c>
      <c r="C127" s="10" t="s">
        <v>10</v>
      </c>
      <c r="D127" s="10">
        <v>8</v>
      </c>
      <c r="E127" s="10" t="s">
        <v>417</v>
      </c>
      <c r="F127" s="10" t="s">
        <v>154</v>
      </c>
      <c r="G127" s="10" t="s">
        <v>418</v>
      </c>
      <c r="H127" s="12" t="str">
        <f>_xlfn.DISPIMG("ID_AFF63348BD4F4907A9BF429FA8415D29",1)</f>
        <v>=DISPIMG("ID_AFF63348BD4F4907A9BF429FA8415D29",1)</v>
      </c>
    </row>
    <row r="128" s="1" customFormat="1" ht="45.3" spans="1:8">
      <c r="A128" s="10">
        <v>126</v>
      </c>
      <c r="B128" s="10" t="s">
        <v>419</v>
      </c>
      <c r="C128" s="10" t="s">
        <v>206</v>
      </c>
      <c r="D128" s="10">
        <v>7</v>
      </c>
      <c r="E128" s="10" t="s">
        <v>420</v>
      </c>
      <c r="F128" s="17" t="s">
        <v>150</v>
      </c>
      <c r="G128" s="10" t="s">
        <v>421</v>
      </c>
      <c r="H128" s="12" t="str">
        <f>_xlfn.DISPIMG("ID_07E34AC88B38446096EF6707C8E9579A",1)</f>
        <v>=DISPIMG("ID_07E34AC88B38446096EF6707C8E9579A",1)</v>
      </c>
    </row>
    <row r="129" s="1" customFormat="1" ht="58" customHeight="1" spans="1:8">
      <c r="A129" s="10">
        <v>127</v>
      </c>
      <c r="B129" s="10" t="s">
        <v>422</v>
      </c>
      <c r="C129" s="10" t="s">
        <v>325</v>
      </c>
      <c r="D129" s="10">
        <v>10</v>
      </c>
      <c r="E129" s="10"/>
      <c r="F129" s="10"/>
      <c r="G129" s="10" t="s">
        <v>423</v>
      </c>
      <c r="H129" s="12" t="str">
        <f>_xlfn.DISPIMG("ID_68A5E551A12848789F56FC98CCDBE66B",1)</f>
        <v>=DISPIMG("ID_68A5E551A12848789F56FC98CCDBE66B",1)</v>
      </c>
    </row>
    <row r="130" s="1" customFormat="1" ht="59" customHeight="1" spans="1:8">
      <c r="A130" s="10">
        <v>128</v>
      </c>
      <c r="B130" s="10" t="s">
        <v>424</v>
      </c>
      <c r="C130" s="10" t="s">
        <v>325</v>
      </c>
      <c r="D130" s="10">
        <v>6</v>
      </c>
      <c r="E130" s="10"/>
      <c r="F130" s="10"/>
      <c r="G130" s="10" t="s">
        <v>425</v>
      </c>
      <c r="H130" s="12" t="str">
        <f>_xlfn.DISPIMG("ID_68A0807EBFE848DAAC2784F4B12C2D25",1)</f>
        <v>=DISPIMG("ID_68A0807EBFE848DAAC2784F4B12C2D25",1)</v>
      </c>
    </row>
    <row r="131" s="1" customFormat="1" ht="42" customHeight="1" spans="1:8">
      <c r="A131" s="10">
        <v>129</v>
      </c>
      <c r="B131" s="10" t="s">
        <v>426</v>
      </c>
      <c r="C131" s="10" t="s">
        <v>186</v>
      </c>
      <c r="D131" s="10">
        <v>20</v>
      </c>
      <c r="E131" s="10" t="s">
        <v>420</v>
      </c>
      <c r="F131" s="10" t="s">
        <v>427</v>
      </c>
      <c r="G131" s="10" t="s">
        <v>428</v>
      </c>
      <c r="H131" s="12" t="str">
        <f>_xlfn.DISPIMG("ID_F588E7369456417C93A00EBC4D03C7C4",1)</f>
        <v>=DISPIMG("ID_F588E7369456417C93A00EBC4D03C7C4",1)</v>
      </c>
    </row>
    <row r="132" s="1" customFormat="1" ht="39" customHeight="1" spans="1:8">
      <c r="A132" s="10">
        <v>130</v>
      </c>
      <c r="B132" s="10" t="s">
        <v>429</v>
      </c>
      <c r="C132" s="10" t="s">
        <v>325</v>
      </c>
      <c r="D132" s="10">
        <v>18</v>
      </c>
      <c r="E132" s="10" t="s">
        <v>420</v>
      </c>
      <c r="F132" s="10" t="s">
        <v>430</v>
      </c>
      <c r="G132" s="10" t="s">
        <v>431</v>
      </c>
      <c r="H132" s="12" t="str">
        <f>_xlfn.DISPIMG("ID_51D00330D88F46508CF577B9CF5F91E7",1)</f>
        <v>=DISPIMG("ID_51D00330D88F46508CF577B9CF5F91E7",1)</v>
      </c>
    </row>
    <row r="133" s="1" customFormat="1" ht="43" customHeight="1" spans="1:8">
      <c r="A133" s="10">
        <v>131</v>
      </c>
      <c r="B133" s="10" t="s">
        <v>432</v>
      </c>
      <c r="C133" s="10" t="s">
        <v>325</v>
      </c>
      <c r="D133" s="10">
        <v>20</v>
      </c>
      <c r="E133" s="10" t="s">
        <v>420</v>
      </c>
      <c r="F133" s="10" t="s">
        <v>430</v>
      </c>
      <c r="G133" s="10" t="s">
        <v>433</v>
      </c>
      <c r="H133" s="12" t="str">
        <f>_xlfn.DISPIMG("ID_AAC7CC0E453A40BA9E5EC4F7CB4EF455",1)</f>
        <v>=DISPIMG("ID_AAC7CC0E453A40BA9E5EC4F7CB4EF455",1)</v>
      </c>
    </row>
    <row r="134" s="1" customFormat="1" ht="59.35" spans="1:8">
      <c r="A134" s="10">
        <v>132</v>
      </c>
      <c r="B134" s="10" t="s">
        <v>434</v>
      </c>
      <c r="C134" s="10" t="s">
        <v>325</v>
      </c>
      <c r="D134" s="10">
        <v>32</v>
      </c>
      <c r="E134" s="10" t="s">
        <v>420</v>
      </c>
      <c r="F134" s="10" t="s">
        <v>435</v>
      </c>
      <c r="G134" s="10" t="s">
        <v>436</v>
      </c>
      <c r="H134" s="12" t="str">
        <f>_xlfn.DISPIMG("ID_B935E47A88FD4662A526FCE80D52EED1",1)</f>
        <v>=DISPIMG("ID_B935E47A88FD4662A526FCE80D52EED1",1)</v>
      </c>
    </row>
    <row r="135" s="1" customFormat="1" ht="49" customHeight="1" spans="1:8">
      <c r="A135" s="10">
        <v>133</v>
      </c>
      <c r="B135" s="10" t="s">
        <v>437</v>
      </c>
      <c r="C135" s="10" t="s">
        <v>325</v>
      </c>
      <c r="D135" s="10">
        <v>20</v>
      </c>
      <c r="E135" s="10" t="s">
        <v>420</v>
      </c>
      <c r="F135" s="10" t="s">
        <v>427</v>
      </c>
      <c r="G135" s="10" t="s">
        <v>438</v>
      </c>
      <c r="H135" s="12" t="str">
        <f>_xlfn.DISPIMG("ID_A9730A8A60E546BEBA5F845CF6ACE441",1)</f>
        <v>=DISPIMG("ID_A9730A8A60E546BEBA5F845CF6ACE441",1)</v>
      </c>
    </row>
    <row r="136" s="1" customFormat="1" ht="48" spans="1:8">
      <c r="A136" s="10">
        <v>134</v>
      </c>
      <c r="B136" s="10" t="s">
        <v>439</v>
      </c>
      <c r="C136" s="10" t="s">
        <v>325</v>
      </c>
      <c r="D136" s="10">
        <v>5</v>
      </c>
      <c r="E136" s="10" t="s">
        <v>150</v>
      </c>
      <c r="F136" s="10" t="s">
        <v>440</v>
      </c>
      <c r="G136" s="27" t="s">
        <v>441</v>
      </c>
      <c r="H136" s="12" t="str">
        <f>_xlfn.DISPIMG("ID_24BB0F9690C64F43819AC21AC3CE6CC2",1)</f>
        <v>=DISPIMG("ID_24BB0F9690C64F43819AC21AC3CE6CC2",1)</v>
      </c>
    </row>
    <row r="137" s="1" customFormat="1" ht="48" spans="1:8">
      <c r="A137" s="10">
        <v>135</v>
      </c>
      <c r="B137" s="10" t="s">
        <v>442</v>
      </c>
      <c r="C137" s="10" t="s">
        <v>325</v>
      </c>
      <c r="D137" s="10">
        <v>6</v>
      </c>
      <c r="E137" s="10" t="s">
        <v>150</v>
      </c>
      <c r="F137" s="10" t="s">
        <v>440</v>
      </c>
      <c r="G137" s="27" t="s">
        <v>443</v>
      </c>
      <c r="H137" s="12"/>
    </row>
    <row r="138" s="1" customFormat="1" ht="48" spans="1:8">
      <c r="A138" s="10">
        <v>136</v>
      </c>
      <c r="B138" s="10" t="s">
        <v>442</v>
      </c>
      <c r="C138" s="10" t="s">
        <v>325</v>
      </c>
      <c r="D138" s="10">
        <v>7</v>
      </c>
      <c r="E138" s="10" t="s">
        <v>150</v>
      </c>
      <c r="F138" s="10" t="s">
        <v>440</v>
      </c>
      <c r="G138" s="27" t="s">
        <v>444</v>
      </c>
      <c r="H138" s="12"/>
    </row>
    <row r="139" s="1" customFormat="1" ht="60" spans="1:8">
      <c r="A139" s="10">
        <v>137</v>
      </c>
      <c r="B139" s="10" t="s">
        <v>442</v>
      </c>
      <c r="C139" s="10" t="s">
        <v>325</v>
      </c>
      <c r="D139" s="10">
        <v>8</v>
      </c>
      <c r="E139" s="10" t="s">
        <v>150</v>
      </c>
      <c r="F139" s="10" t="s">
        <v>440</v>
      </c>
      <c r="G139" s="27" t="s">
        <v>445</v>
      </c>
      <c r="H139" s="12"/>
    </row>
    <row r="140" s="1" customFormat="1" ht="60" spans="1:8">
      <c r="A140" s="10">
        <v>138</v>
      </c>
      <c r="B140" s="10" t="s">
        <v>442</v>
      </c>
      <c r="C140" s="10" t="s">
        <v>325</v>
      </c>
      <c r="D140" s="10">
        <v>15</v>
      </c>
      <c r="E140" s="10" t="s">
        <v>150</v>
      </c>
      <c r="F140" s="10" t="s">
        <v>440</v>
      </c>
      <c r="G140" s="27" t="s">
        <v>446</v>
      </c>
      <c r="H140" s="12"/>
    </row>
    <row r="141" s="1" customFormat="1" ht="43" customHeight="1" spans="1:8">
      <c r="A141" s="10">
        <v>139</v>
      </c>
      <c r="B141" s="10" t="s">
        <v>447</v>
      </c>
      <c r="C141" s="10" t="s">
        <v>378</v>
      </c>
      <c r="D141" s="10">
        <v>20</v>
      </c>
      <c r="E141" s="17" t="s">
        <v>150</v>
      </c>
      <c r="F141" s="10" t="s">
        <v>448</v>
      </c>
      <c r="G141" s="17" t="s">
        <v>449</v>
      </c>
      <c r="H141" s="18" t="str">
        <f>_xlfn.DISPIMG("ID_13FAFBDFB7214406B27C1DB75F1AF3CF",1)</f>
        <v>=DISPIMG("ID_13FAFBDFB7214406B27C1DB75F1AF3CF",1)</v>
      </c>
    </row>
    <row r="142" s="1" customFormat="1" spans="1:8">
      <c r="A142" s="10">
        <v>140</v>
      </c>
      <c r="B142" s="10" t="s">
        <v>450</v>
      </c>
      <c r="C142" s="10" t="s">
        <v>451</v>
      </c>
      <c r="D142" s="10">
        <v>7</v>
      </c>
      <c r="E142" s="17" t="s">
        <v>150</v>
      </c>
      <c r="F142" s="10" t="s">
        <v>452</v>
      </c>
      <c r="G142" s="10" t="s">
        <v>453</v>
      </c>
      <c r="H142" s="18" t="s">
        <v>150</v>
      </c>
    </row>
    <row r="143" s="1" customFormat="1" spans="1:8">
      <c r="A143" s="10">
        <v>141</v>
      </c>
      <c r="B143" s="10" t="s">
        <v>454</v>
      </c>
      <c r="C143" s="10" t="s">
        <v>451</v>
      </c>
      <c r="D143" s="10">
        <v>18</v>
      </c>
      <c r="E143" s="17" t="s">
        <v>150</v>
      </c>
      <c r="F143" s="10" t="s">
        <v>455</v>
      </c>
      <c r="G143" s="10" t="s">
        <v>456</v>
      </c>
      <c r="H143" s="18" t="s">
        <v>150</v>
      </c>
    </row>
    <row r="144" s="1" customFormat="1" spans="1:8">
      <c r="A144" s="10">
        <v>142</v>
      </c>
      <c r="B144" s="10" t="s">
        <v>457</v>
      </c>
      <c r="C144" s="10" t="s">
        <v>451</v>
      </c>
      <c r="D144" s="10">
        <v>25</v>
      </c>
      <c r="E144" s="17" t="s">
        <v>150</v>
      </c>
      <c r="F144" s="10" t="s">
        <v>458</v>
      </c>
      <c r="G144" s="10" t="s">
        <v>459</v>
      </c>
      <c r="H144" s="18" t="s">
        <v>150</v>
      </c>
    </row>
    <row r="145" s="1" customFormat="1" spans="1:8">
      <c r="A145" s="10">
        <v>143</v>
      </c>
      <c r="B145" s="10" t="s">
        <v>460</v>
      </c>
      <c r="C145" s="10" t="s">
        <v>451</v>
      </c>
      <c r="D145" s="10">
        <v>6</v>
      </c>
      <c r="E145" s="17" t="s">
        <v>150</v>
      </c>
      <c r="F145" s="10" t="s">
        <v>461</v>
      </c>
      <c r="G145" s="10" t="s">
        <v>462</v>
      </c>
      <c r="H145" s="18" t="s">
        <v>150</v>
      </c>
    </row>
    <row r="146" s="1" customFormat="1" spans="1:8">
      <c r="A146" s="10">
        <v>144</v>
      </c>
      <c r="B146" s="10" t="s">
        <v>463</v>
      </c>
      <c r="C146" s="10" t="s">
        <v>451</v>
      </c>
      <c r="D146" s="10">
        <v>7</v>
      </c>
      <c r="E146" s="17"/>
      <c r="F146" s="10"/>
      <c r="G146" s="10" t="s">
        <v>464</v>
      </c>
      <c r="H146" s="18"/>
    </row>
    <row r="147" s="1" customFormat="1" spans="1:8">
      <c r="A147" s="10">
        <v>145</v>
      </c>
      <c r="B147" s="10" t="s">
        <v>465</v>
      </c>
      <c r="C147" s="10" t="s">
        <v>451</v>
      </c>
      <c r="D147" s="10">
        <v>7.5</v>
      </c>
      <c r="E147" s="17"/>
      <c r="F147" s="10"/>
      <c r="G147" s="10" t="s">
        <v>466</v>
      </c>
      <c r="H147" s="18"/>
    </row>
    <row r="148" s="1" customFormat="1" spans="1:8">
      <c r="A148" s="10">
        <v>146</v>
      </c>
      <c r="B148" s="10" t="s">
        <v>467</v>
      </c>
      <c r="C148" s="10" t="s">
        <v>451</v>
      </c>
      <c r="D148" s="10">
        <v>17</v>
      </c>
      <c r="E148" s="17"/>
      <c r="F148" s="10"/>
      <c r="G148" s="10" t="s">
        <v>468</v>
      </c>
      <c r="H148" s="18"/>
    </row>
    <row r="149" s="1" customFormat="1" spans="1:8">
      <c r="A149" s="10">
        <v>147</v>
      </c>
      <c r="B149" s="10" t="s">
        <v>469</v>
      </c>
      <c r="C149" s="10" t="s">
        <v>220</v>
      </c>
      <c r="D149" s="10">
        <v>15</v>
      </c>
      <c r="E149" s="17" t="s">
        <v>150</v>
      </c>
      <c r="F149" s="10" t="s">
        <v>470</v>
      </c>
      <c r="G149" s="10" t="s">
        <v>471</v>
      </c>
      <c r="H149" s="18" t="s">
        <v>150</v>
      </c>
    </row>
    <row r="150" s="1" customFormat="1" ht="37.05" spans="1:8">
      <c r="A150" s="10">
        <v>148</v>
      </c>
      <c r="B150" s="15" t="s">
        <v>472</v>
      </c>
      <c r="C150" s="28" t="s">
        <v>10</v>
      </c>
      <c r="D150" s="28">
        <v>120</v>
      </c>
      <c r="E150" s="17" t="s">
        <v>150</v>
      </c>
      <c r="F150" s="17" t="s">
        <v>150</v>
      </c>
      <c r="G150" s="15" t="s">
        <v>473</v>
      </c>
      <c r="H150" s="29" t="str">
        <f>_xlfn.DISPIMG("ID_DF813BC3411D4775B7FC65B7107D975A",1)</f>
        <v>=DISPIMG("ID_DF813BC3411D4775B7FC65B7107D975A",1)</v>
      </c>
    </row>
    <row r="151" s="1" customFormat="1" ht="36.35" spans="1:8">
      <c r="A151" s="10">
        <v>149</v>
      </c>
      <c r="B151" s="15" t="s">
        <v>474</v>
      </c>
      <c r="C151" s="28" t="s">
        <v>186</v>
      </c>
      <c r="D151" s="17">
        <v>28</v>
      </c>
      <c r="E151" s="17" t="s">
        <v>150</v>
      </c>
      <c r="F151" s="17" t="s">
        <v>150</v>
      </c>
      <c r="G151" s="15" t="s">
        <v>475</v>
      </c>
      <c r="H151" s="30" t="str">
        <f>_xlfn.DISPIMG("ID_FA81B4C7FD4B4F43826F3C7ADC933AE4",1)</f>
        <v>=DISPIMG("ID_FA81B4C7FD4B4F43826F3C7ADC933AE4",1)</v>
      </c>
    </row>
    <row r="152" s="1" customFormat="1" ht="37.5" spans="1:8">
      <c r="A152" s="10">
        <v>150</v>
      </c>
      <c r="B152" s="15" t="s">
        <v>476</v>
      </c>
      <c r="C152" s="28" t="s">
        <v>10</v>
      </c>
      <c r="D152" s="28">
        <v>15</v>
      </c>
      <c r="E152" s="17" t="s">
        <v>150</v>
      </c>
      <c r="F152" s="17" t="s">
        <v>150</v>
      </c>
      <c r="G152" s="15" t="s">
        <v>477</v>
      </c>
      <c r="H152" s="29" t="str">
        <f>_xlfn.DISPIMG("ID_D91D180636DA48AF83DF90E40D488F64",1)</f>
        <v>=DISPIMG("ID_D91D180636DA48AF83DF90E40D488F64",1)</v>
      </c>
    </row>
    <row r="153" s="1" customFormat="1" ht="29.45" spans="1:8">
      <c r="A153" s="10">
        <v>151</v>
      </c>
      <c r="B153" s="15" t="s">
        <v>478</v>
      </c>
      <c r="C153" s="28" t="s">
        <v>10</v>
      </c>
      <c r="D153" s="17">
        <v>14</v>
      </c>
      <c r="E153" s="17" t="s">
        <v>150</v>
      </c>
      <c r="F153" s="17" t="s">
        <v>150</v>
      </c>
      <c r="G153" s="28" t="s">
        <v>479</v>
      </c>
      <c r="H153" s="29" t="str">
        <f>_xlfn.DISPIMG("ID_9EB33394A0614021B18C86498961E0B7",1)</f>
        <v>=DISPIMG("ID_9EB33394A0614021B18C86498961E0B7",1)</v>
      </c>
    </row>
    <row r="154" s="1" customFormat="1" ht="33.75" spans="1:8">
      <c r="A154" s="10">
        <v>152</v>
      </c>
      <c r="B154" s="15" t="s">
        <v>480</v>
      </c>
      <c r="C154" s="28" t="s">
        <v>10</v>
      </c>
      <c r="D154" s="28">
        <v>18</v>
      </c>
      <c r="E154" s="17" t="s">
        <v>150</v>
      </c>
      <c r="F154" s="17" t="s">
        <v>150</v>
      </c>
      <c r="G154" s="15" t="s">
        <v>481</v>
      </c>
      <c r="H154" s="29" t="str">
        <f>_xlfn.DISPIMG("ID_16F3572498D44C85A53234F0D9148303",1)</f>
        <v>=DISPIMG("ID_16F3572498D44C85A53234F0D9148303",1)</v>
      </c>
    </row>
    <row r="155" s="1" customFormat="1" ht="51" customHeight="1" spans="1:8">
      <c r="A155" s="10">
        <v>153</v>
      </c>
      <c r="B155" s="28" t="s">
        <v>482</v>
      </c>
      <c r="C155" s="28" t="s">
        <v>10</v>
      </c>
      <c r="D155" s="28">
        <v>305</v>
      </c>
      <c r="E155" s="17" t="s">
        <v>150</v>
      </c>
      <c r="F155" s="17" t="s">
        <v>150</v>
      </c>
      <c r="G155" s="15" t="s">
        <v>483</v>
      </c>
      <c r="H155" s="29" t="str">
        <f>_xlfn.DISPIMG("ID_AAD444141A5246888863DC1C241B29B7",1)</f>
        <v>=DISPIMG("ID_AAD444141A5246888863DC1C241B29B7",1)</v>
      </c>
    </row>
    <row r="156" s="3" customFormat="1" spans="1:8">
      <c r="A156" s="10">
        <v>154</v>
      </c>
      <c r="B156" s="15" t="s">
        <v>484</v>
      </c>
      <c r="C156" s="28" t="s">
        <v>225</v>
      </c>
      <c r="D156" s="15">
        <v>60</v>
      </c>
      <c r="E156" s="28" t="s">
        <v>150</v>
      </c>
      <c r="F156" s="15" t="s">
        <v>485</v>
      </c>
      <c r="G156" s="31" t="s">
        <v>486</v>
      </c>
      <c r="H156" s="32" t="s">
        <v>150</v>
      </c>
    </row>
    <row r="157" s="3" customFormat="1" spans="1:8">
      <c r="A157" s="10">
        <v>155</v>
      </c>
      <c r="B157" s="15" t="s">
        <v>487</v>
      </c>
      <c r="C157" s="28" t="s">
        <v>254</v>
      </c>
      <c r="D157" s="15">
        <v>300</v>
      </c>
      <c r="E157" s="28" t="s">
        <v>150</v>
      </c>
      <c r="F157" s="15" t="s">
        <v>488</v>
      </c>
      <c r="G157" s="31" t="s">
        <v>489</v>
      </c>
      <c r="H157" s="32" t="s">
        <v>150</v>
      </c>
    </row>
    <row r="158" s="3" customFormat="1" ht="49" customHeight="1" spans="1:8">
      <c r="A158" s="10">
        <v>156</v>
      </c>
      <c r="B158" s="15" t="s">
        <v>490</v>
      </c>
      <c r="C158" s="28" t="s">
        <v>254</v>
      </c>
      <c r="D158" s="15">
        <v>990</v>
      </c>
      <c r="E158" s="28" t="s">
        <v>150</v>
      </c>
      <c r="F158" s="15" t="s">
        <v>491</v>
      </c>
      <c r="G158" s="31" t="s">
        <v>492</v>
      </c>
      <c r="H158" s="32" t="s">
        <v>150</v>
      </c>
    </row>
    <row r="159" s="3" customFormat="1" ht="55" customHeight="1" spans="1:8">
      <c r="A159" s="10">
        <v>157</v>
      </c>
      <c r="B159" s="33" t="s">
        <v>493</v>
      </c>
      <c r="C159" s="33" t="s">
        <v>94</v>
      </c>
      <c r="D159" s="15">
        <v>1.5</v>
      </c>
      <c r="E159" s="28" t="s">
        <v>150</v>
      </c>
      <c r="F159" s="28" t="s">
        <v>150</v>
      </c>
      <c r="G159" s="34" t="s">
        <v>494</v>
      </c>
      <c r="H159" s="35" t="str">
        <f>_xlfn.DISPIMG("ID_234312F43B1341569153604C0E0B3F23",1)</f>
        <v>=DISPIMG("ID_234312F43B1341569153604C0E0B3F23",1)</v>
      </c>
    </row>
    <row r="160" s="3" customFormat="1" ht="25" customHeight="1" spans="1:8">
      <c r="A160" s="10">
        <v>158</v>
      </c>
      <c r="B160" s="33" t="s">
        <v>495</v>
      </c>
      <c r="C160" s="33" t="s">
        <v>186</v>
      </c>
      <c r="D160" s="15">
        <v>1.5</v>
      </c>
      <c r="E160" s="28" t="s">
        <v>150</v>
      </c>
      <c r="F160" s="28" t="s">
        <v>150</v>
      </c>
      <c r="G160" s="33" t="s">
        <v>496</v>
      </c>
      <c r="H160" s="36" t="str">
        <f>_xlfn.DISPIMG("ID_C1DF3BA4A2EB40969A95B2857EE3AF31",1)</f>
        <v>=DISPIMG("ID_C1DF3BA4A2EB40969A95B2857EE3AF31",1)</v>
      </c>
    </row>
    <row r="161" s="3" customFormat="1" ht="22.2" spans="1:8">
      <c r="A161" s="10">
        <v>159</v>
      </c>
      <c r="B161" s="33" t="s">
        <v>497</v>
      </c>
      <c r="C161" s="33" t="s">
        <v>206</v>
      </c>
      <c r="D161" s="15">
        <v>1</v>
      </c>
      <c r="E161" s="28" t="s">
        <v>150</v>
      </c>
      <c r="F161" s="28" t="s">
        <v>150</v>
      </c>
      <c r="G161" s="33" t="s">
        <v>498</v>
      </c>
      <c r="H161" s="36" t="str">
        <f>_xlfn.DISPIMG("ID_09F03DA7833C4CDAA76DD6ADEF05ED92",1)</f>
        <v>=DISPIMG("ID_09F03DA7833C4CDAA76DD6ADEF05ED92",1)</v>
      </c>
    </row>
    <row r="162" s="3" customFormat="1" ht="23" customHeight="1" spans="1:8">
      <c r="A162" s="10">
        <v>160</v>
      </c>
      <c r="B162" s="33" t="s">
        <v>499</v>
      </c>
      <c r="C162" s="33" t="s">
        <v>10</v>
      </c>
      <c r="D162" s="28">
        <v>0.32</v>
      </c>
      <c r="E162" s="28" t="s">
        <v>150</v>
      </c>
      <c r="F162" s="28" t="s">
        <v>150</v>
      </c>
      <c r="G162" s="33" t="s">
        <v>500</v>
      </c>
      <c r="H162" s="36" t="str">
        <f>_xlfn.DISPIMG("ID_86491EDBD67E40E68F25177D418AFDBF",1)</f>
        <v>=DISPIMG("ID_86491EDBD67E40E68F25177D418AFDBF",1)</v>
      </c>
    </row>
    <row r="163" s="3" customFormat="1" ht="39" customHeight="1" spans="1:8">
      <c r="A163" s="10">
        <v>161</v>
      </c>
      <c r="B163" s="37" t="s">
        <v>501</v>
      </c>
      <c r="C163" s="37" t="s">
        <v>206</v>
      </c>
      <c r="D163" s="15">
        <v>11</v>
      </c>
      <c r="E163" s="28" t="s">
        <v>150</v>
      </c>
      <c r="F163" s="28" t="s">
        <v>150</v>
      </c>
      <c r="G163" s="15" t="s">
        <v>502</v>
      </c>
      <c r="H163" s="36" t="str">
        <f>_xlfn.DISPIMG("ID_DCD5BCCAC5134C01B547165B48A43773",1)</f>
        <v>=DISPIMG("ID_DCD5BCCAC5134C01B547165B48A43773",1)</v>
      </c>
    </row>
    <row r="164" s="3" customFormat="1" ht="32" customHeight="1" spans="1:8">
      <c r="A164" s="10">
        <v>162</v>
      </c>
      <c r="B164" s="37" t="s">
        <v>503</v>
      </c>
      <c r="C164" s="37" t="s">
        <v>10</v>
      </c>
      <c r="D164" s="15">
        <v>0.6</v>
      </c>
      <c r="E164" s="28" t="s">
        <v>150</v>
      </c>
      <c r="F164" s="28" t="s">
        <v>150</v>
      </c>
      <c r="G164" s="37" t="s">
        <v>504</v>
      </c>
      <c r="H164" s="36" t="str">
        <f>_xlfn.DISPIMG("ID_2631455027BA4A1CACFF3F9EAF6EA4F4",1)</f>
        <v>=DISPIMG("ID_2631455027BA4A1CACFF3F9EAF6EA4F4",1)</v>
      </c>
    </row>
    <row r="165" s="3" customFormat="1" ht="31.9" spans="1:8">
      <c r="A165" s="10">
        <v>163</v>
      </c>
      <c r="B165" s="15" t="s">
        <v>505</v>
      </c>
      <c r="C165" s="15" t="s">
        <v>94</v>
      </c>
      <c r="D165" s="15">
        <v>1.5</v>
      </c>
      <c r="E165" s="28" t="s">
        <v>150</v>
      </c>
      <c r="F165" s="28" t="s">
        <v>150</v>
      </c>
      <c r="G165" s="15" t="s">
        <v>506</v>
      </c>
      <c r="H165" s="36" t="str">
        <f>_xlfn.DISPIMG("ID_113927616AEC4E92B585ED0772DDB2C2",1)</f>
        <v>=DISPIMG("ID_113927616AEC4E92B585ED0772DDB2C2",1)</v>
      </c>
    </row>
    <row r="166" s="3" customFormat="1" ht="69" customHeight="1" spans="1:8">
      <c r="A166" s="10">
        <v>164</v>
      </c>
      <c r="B166" s="15" t="s">
        <v>507</v>
      </c>
      <c r="C166" s="15" t="s">
        <v>10</v>
      </c>
      <c r="D166" s="15">
        <v>20</v>
      </c>
      <c r="E166" s="28" t="s">
        <v>150</v>
      </c>
      <c r="F166" s="28" t="s">
        <v>150</v>
      </c>
      <c r="G166" s="15" t="s">
        <v>508</v>
      </c>
      <c r="H166" s="36" t="str">
        <f>_xlfn.DISPIMG("ID_741FEDC979B241C08A8F7B1026CB6E61",1)</f>
        <v>=DISPIMG("ID_741FEDC979B241C08A8F7B1026CB6E61",1)</v>
      </c>
    </row>
    <row r="167" s="3" customFormat="1" spans="1:8">
      <c r="A167" s="10">
        <v>165</v>
      </c>
      <c r="B167" s="33" t="s">
        <v>509</v>
      </c>
      <c r="C167" s="37" t="s">
        <v>378</v>
      </c>
      <c r="D167" s="15">
        <v>80</v>
      </c>
      <c r="E167" s="28" t="s">
        <v>150</v>
      </c>
      <c r="F167" s="28" t="s">
        <v>150</v>
      </c>
      <c r="G167" s="33" t="s">
        <v>510</v>
      </c>
      <c r="H167" s="36" t="str">
        <f>_xlfn.DISPIMG("ID_B6C3BEEE687345C8897F0D86113EAA1F",1)</f>
        <v>=DISPIMG("ID_B6C3BEEE687345C8897F0D86113EAA1F",1)</v>
      </c>
    </row>
    <row r="168" s="3" customFormat="1" spans="1:8">
      <c r="A168" s="10">
        <v>166</v>
      </c>
      <c r="B168" s="33" t="s">
        <v>511</v>
      </c>
      <c r="C168" s="37" t="s">
        <v>378</v>
      </c>
      <c r="D168" s="15">
        <v>80</v>
      </c>
      <c r="E168" s="28" t="s">
        <v>150</v>
      </c>
      <c r="F168" s="28" t="s">
        <v>150</v>
      </c>
      <c r="G168" s="33" t="s">
        <v>510</v>
      </c>
      <c r="H168" s="36"/>
    </row>
    <row r="169" s="3" customFormat="1" spans="1:8">
      <c r="A169" s="10">
        <v>167</v>
      </c>
      <c r="B169" s="33" t="s">
        <v>512</v>
      </c>
      <c r="C169" s="37" t="s">
        <v>378</v>
      </c>
      <c r="D169" s="15">
        <v>60</v>
      </c>
      <c r="E169" s="28" t="s">
        <v>150</v>
      </c>
      <c r="F169" s="28" t="s">
        <v>150</v>
      </c>
      <c r="G169" s="33" t="s">
        <v>510</v>
      </c>
      <c r="H169" s="36"/>
    </row>
    <row r="170" s="3" customFormat="1" spans="1:8">
      <c r="A170" s="10">
        <v>168</v>
      </c>
      <c r="B170" s="33" t="s">
        <v>513</v>
      </c>
      <c r="C170" s="37" t="s">
        <v>378</v>
      </c>
      <c r="D170" s="15">
        <v>25</v>
      </c>
      <c r="E170" s="28" t="s">
        <v>150</v>
      </c>
      <c r="F170" s="28" t="s">
        <v>150</v>
      </c>
      <c r="G170" s="33" t="s">
        <v>514</v>
      </c>
      <c r="H170" s="36"/>
    </row>
    <row r="171" s="3" customFormat="1" ht="29.45" spans="1:8">
      <c r="A171" s="10">
        <v>169</v>
      </c>
      <c r="B171" s="38" t="s">
        <v>515</v>
      </c>
      <c r="C171" s="39" t="s">
        <v>516</v>
      </c>
      <c r="D171" s="39">
        <v>86</v>
      </c>
      <c r="E171" s="28" t="s">
        <v>150</v>
      </c>
      <c r="F171" s="28" t="s">
        <v>150</v>
      </c>
      <c r="G171" s="33" t="s">
        <v>517</v>
      </c>
      <c r="H171" s="30" t="str">
        <f>_xlfn.DISPIMG("ID_E2814DDBDEE04FC5B4B23D9F7100C738",1)</f>
        <v>=DISPIMG("ID_E2814DDBDEE04FC5B4B23D9F7100C738",1)</v>
      </c>
    </row>
    <row r="172" s="3" customFormat="1" spans="1:8">
      <c r="A172" s="10">
        <v>170</v>
      </c>
      <c r="B172" s="38" t="s">
        <v>518</v>
      </c>
      <c r="C172" s="39" t="s">
        <v>516</v>
      </c>
      <c r="D172" s="39">
        <v>270</v>
      </c>
      <c r="E172" s="28" t="s">
        <v>150</v>
      </c>
      <c r="F172" s="28" t="s">
        <v>150</v>
      </c>
      <c r="G172" s="15" t="s">
        <v>519</v>
      </c>
      <c r="H172" s="30" t="str">
        <f>_xlfn.DISPIMG("ID_E420CA448D8645ECAD1B919FEFA19482",1)</f>
        <v>=DISPIMG("ID_E420CA448D8645ECAD1B919FEFA19482",1)</v>
      </c>
    </row>
    <row r="173" s="3" customFormat="1" ht="22.05" spans="1:8">
      <c r="A173" s="10">
        <v>171</v>
      </c>
      <c r="B173" s="38" t="s">
        <v>520</v>
      </c>
      <c r="C173" s="39" t="s">
        <v>516</v>
      </c>
      <c r="D173" s="39">
        <v>90</v>
      </c>
      <c r="E173" s="28" t="s">
        <v>150</v>
      </c>
      <c r="F173" s="28" t="s">
        <v>150</v>
      </c>
      <c r="G173" s="15" t="s">
        <v>521</v>
      </c>
      <c r="H173" s="30" t="str">
        <f>_xlfn.DISPIMG("ID_8A256197EAAB46439C1FCBE44777DCFC",1)</f>
        <v>=DISPIMG("ID_8A256197EAAB46439C1FCBE44777DCFC",1)</v>
      </c>
    </row>
    <row r="174" s="3" customFormat="1" ht="26.05" spans="1:8">
      <c r="A174" s="10">
        <v>172</v>
      </c>
      <c r="B174" s="38" t="s">
        <v>522</v>
      </c>
      <c r="C174" s="39" t="s">
        <v>516</v>
      </c>
      <c r="D174" s="39">
        <v>234</v>
      </c>
      <c r="E174" s="28" t="s">
        <v>150</v>
      </c>
      <c r="F174" s="28" t="s">
        <v>150</v>
      </c>
      <c r="G174" s="37" t="s">
        <v>523</v>
      </c>
      <c r="H174" s="30" t="str">
        <f>_xlfn.DISPIMG("ID_403DF9E047DE47A393F9FCB4FD5968F4",1)</f>
        <v>=DISPIMG("ID_403DF9E047DE47A393F9FCB4FD5968F4",1)</v>
      </c>
    </row>
    <row r="175" s="3" customFormat="1" ht="15.65" spans="1:8">
      <c r="A175" s="10">
        <v>173</v>
      </c>
      <c r="B175" s="38" t="s">
        <v>524</v>
      </c>
      <c r="C175" s="39" t="s">
        <v>516</v>
      </c>
      <c r="D175" s="39">
        <v>86</v>
      </c>
      <c r="E175" s="28" t="s">
        <v>150</v>
      </c>
      <c r="F175" s="28" t="s">
        <v>150</v>
      </c>
      <c r="G175" s="37" t="s">
        <v>525</v>
      </c>
      <c r="H175" s="30" t="str">
        <f>_xlfn.DISPIMG("ID_BC5B5CF88A4D410494391748F9DDD7D9",1)</f>
        <v>=DISPIMG("ID_BC5B5CF88A4D410494391748F9DDD7D9",1)</v>
      </c>
    </row>
    <row r="176" s="3" customFormat="1" ht="34.4" spans="1:8">
      <c r="A176" s="10">
        <v>174</v>
      </c>
      <c r="B176" s="40" t="s">
        <v>526</v>
      </c>
      <c r="C176" s="28" t="s">
        <v>10</v>
      </c>
      <c r="D176" s="15">
        <v>40</v>
      </c>
      <c r="E176" s="28" t="s">
        <v>150</v>
      </c>
      <c r="F176" s="28" t="s">
        <v>150</v>
      </c>
      <c r="G176" s="28" t="s">
        <v>527</v>
      </c>
      <c r="H176" s="29" t="str">
        <f>_xlfn.DISPIMG("ID_DBBF9EFBC66E4AE0AAE97C3EC7EAACA2",1)</f>
        <v>=DISPIMG("ID_DBBF9EFBC66E4AE0AAE97C3EC7EAACA2",1)</v>
      </c>
    </row>
    <row r="177" s="3" customFormat="1" ht="22.35" spans="1:8">
      <c r="A177" s="10">
        <v>175</v>
      </c>
      <c r="B177" s="40" t="s">
        <v>528</v>
      </c>
      <c r="C177" s="28" t="s">
        <v>10</v>
      </c>
      <c r="D177" s="15">
        <v>38</v>
      </c>
      <c r="E177" s="28" t="s">
        <v>150</v>
      </c>
      <c r="F177" s="28" t="s">
        <v>150</v>
      </c>
      <c r="G177" s="28" t="s">
        <v>529</v>
      </c>
      <c r="H177" s="29" t="str">
        <f>_xlfn.DISPIMG("ID_61596204EA374D16BC6515ACE2009144",1)</f>
        <v>=DISPIMG("ID_61596204EA374D16BC6515ACE2009144",1)</v>
      </c>
    </row>
    <row r="178" s="3" customFormat="1" ht="27.85" spans="1:8">
      <c r="A178" s="10">
        <v>176</v>
      </c>
      <c r="B178" s="40" t="s">
        <v>530</v>
      </c>
      <c r="C178" s="28" t="s">
        <v>10</v>
      </c>
      <c r="D178" s="15">
        <v>50</v>
      </c>
      <c r="E178" s="28" t="s">
        <v>150</v>
      </c>
      <c r="F178" s="28" t="s">
        <v>150</v>
      </c>
      <c r="G178" s="28" t="s">
        <v>531</v>
      </c>
      <c r="H178" s="29" t="str">
        <f>_xlfn.DISPIMG("ID_534C20B9C7534B21904045522BA3A240",1)</f>
        <v>=DISPIMG("ID_534C20B9C7534B21904045522BA3A240",1)</v>
      </c>
    </row>
    <row r="179" s="3" customFormat="1" ht="40.5" spans="1:8">
      <c r="A179" s="10">
        <v>177</v>
      </c>
      <c r="B179" s="40" t="s">
        <v>532</v>
      </c>
      <c r="C179" s="28" t="s">
        <v>10</v>
      </c>
      <c r="D179" s="15">
        <v>94</v>
      </c>
      <c r="E179" s="28" t="s">
        <v>150</v>
      </c>
      <c r="F179" s="28" t="s">
        <v>150</v>
      </c>
      <c r="G179" s="15" t="s">
        <v>533</v>
      </c>
      <c r="H179" s="29" t="str">
        <f>_xlfn.DISPIMG("ID_21284CBD19F748F7AA15E44A694B80A5",1)</f>
        <v>=DISPIMG("ID_21284CBD19F748F7AA15E44A694B80A5",1)</v>
      </c>
    </row>
    <row r="180" s="3" customFormat="1" ht="27.4" spans="1:8">
      <c r="A180" s="10">
        <v>178</v>
      </c>
      <c r="B180" s="40" t="s">
        <v>534</v>
      </c>
      <c r="C180" s="28" t="s">
        <v>10</v>
      </c>
      <c r="D180" s="15">
        <v>87</v>
      </c>
      <c r="E180" s="28" t="s">
        <v>150</v>
      </c>
      <c r="F180" s="28" t="s">
        <v>150</v>
      </c>
      <c r="G180" s="28" t="s">
        <v>535</v>
      </c>
      <c r="H180" s="29" t="str">
        <f>_xlfn.DISPIMG("ID_BF3B5C53D564416392781321998D77F0",1)</f>
        <v>=DISPIMG("ID_BF3B5C53D564416392781321998D77F0",1)</v>
      </c>
    </row>
    <row r="181" s="3" customFormat="1" ht="26.95" spans="1:8">
      <c r="A181" s="10">
        <v>179</v>
      </c>
      <c r="B181" s="40" t="s">
        <v>536</v>
      </c>
      <c r="C181" s="28" t="s">
        <v>10</v>
      </c>
      <c r="D181" s="28">
        <v>309</v>
      </c>
      <c r="E181" s="28" t="s">
        <v>150</v>
      </c>
      <c r="F181" s="28" t="s">
        <v>150</v>
      </c>
      <c r="G181" s="28" t="s">
        <v>537</v>
      </c>
      <c r="H181" s="29" t="str">
        <f>_xlfn.DISPIMG("ID_DF43BCC7B3C14EB8B6CBD65199201289",1)</f>
        <v>=DISPIMG("ID_DF43BCC7B3C14EB8B6CBD65199201289",1)</v>
      </c>
    </row>
    <row r="182" s="3" customFormat="1" ht="38.8" spans="1:8">
      <c r="A182" s="10">
        <v>180</v>
      </c>
      <c r="B182" s="40" t="s">
        <v>538</v>
      </c>
      <c r="C182" s="28" t="s">
        <v>378</v>
      </c>
      <c r="D182" s="28">
        <v>55</v>
      </c>
      <c r="E182" s="28" t="s">
        <v>150</v>
      </c>
      <c r="F182" s="28" t="s">
        <v>150</v>
      </c>
      <c r="G182" s="28" t="s">
        <v>539</v>
      </c>
      <c r="H182" s="32" t="str">
        <f t="shared" ref="H182:H186" si="0">_xlfn.DISPIMG("ID_DF104598258C44E08BB17EA91AF0A3E8",1)</f>
        <v>=DISPIMG("ID_DF104598258C44E08BB17EA91AF0A3E8",1)</v>
      </c>
    </row>
    <row r="183" s="3" customFormat="1" ht="38.8" spans="1:8">
      <c r="A183" s="10">
        <v>181</v>
      </c>
      <c r="B183" s="40" t="s">
        <v>540</v>
      </c>
      <c r="C183" s="28" t="s">
        <v>378</v>
      </c>
      <c r="D183" s="28">
        <v>55</v>
      </c>
      <c r="E183" s="28" t="s">
        <v>150</v>
      </c>
      <c r="F183" s="28" t="s">
        <v>150</v>
      </c>
      <c r="G183" s="28" t="s">
        <v>539</v>
      </c>
      <c r="H183" s="32" t="str">
        <f t="shared" si="0"/>
        <v>=DISPIMG("ID_DF104598258C44E08BB17EA91AF0A3E8",1)</v>
      </c>
    </row>
    <row r="184" s="3" customFormat="1" ht="38.8" spans="1:8">
      <c r="A184" s="10">
        <v>182</v>
      </c>
      <c r="B184" s="40" t="s">
        <v>511</v>
      </c>
      <c r="C184" s="28" t="s">
        <v>378</v>
      </c>
      <c r="D184" s="28">
        <v>55</v>
      </c>
      <c r="E184" s="28" t="s">
        <v>150</v>
      </c>
      <c r="F184" s="28" t="s">
        <v>150</v>
      </c>
      <c r="G184" s="28" t="s">
        <v>539</v>
      </c>
      <c r="H184" s="32" t="str">
        <f t="shared" si="0"/>
        <v>=DISPIMG("ID_DF104598258C44E08BB17EA91AF0A3E8",1)</v>
      </c>
    </row>
    <row r="185" s="3" customFormat="1" ht="38.8" spans="1:8">
      <c r="A185" s="10">
        <v>183</v>
      </c>
      <c r="B185" s="40" t="s">
        <v>541</v>
      </c>
      <c r="C185" s="28" t="s">
        <v>378</v>
      </c>
      <c r="D185" s="28">
        <v>55</v>
      </c>
      <c r="E185" s="28" t="s">
        <v>150</v>
      </c>
      <c r="F185" s="28" t="s">
        <v>150</v>
      </c>
      <c r="G185" s="28" t="s">
        <v>539</v>
      </c>
      <c r="H185" s="32" t="str">
        <f t="shared" si="0"/>
        <v>=DISPIMG("ID_DF104598258C44E08BB17EA91AF0A3E8",1)</v>
      </c>
    </row>
    <row r="186" s="3" customFormat="1" ht="38.8" spans="1:8">
      <c r="A186" s="10">
        <v>184</v>
      </c>
      <c r="B186" s="40" t="s">
        <v>542</v>
      </c>
      <c r="C186" s="28" t="s">
        <v>378</v>
      </c>
      <c r="D186" s="28">
        <v>55</v>
      </c>
      <c r="E186" s="28" t="s">
        <v>150</v>
      </c>
      <c r="F186" s="28" t="s">
        <v>150</v>
      </c>
      <c r="G186" s="28" t="s">
        <v>539</v>
      </c>
      <c r="H186" s="32" t="str">
        <f t="shared" si="0"/>
        <v>=DISPIMG("ID_DF104598258C44E08BB17EA91AF0A3E8",1)</v>
      </c>
    </row>
    <row r="187" s="3" customFormat="1" ht="31.8" spans="1:8">
      <c r="A187" s="10">
        <v>185</v>
      </c>
      <c r="B187" s="15" t="s">
        <v>543</v>
      </c>
      <c r="C187" s="28" t="s">
        <v>516</v>
      </c>
      <c r="D187" s="28">
        <v>172</v>
      </c>
      <c r="E187" s="28" t="s">
        <v>150</v>
      </c>
      <c r="F187" s="28" t="s">
        <v>150</v>
      </c>
      <c r="G187" s="15" t="s">
        <v>544</v>
      </c>
      <c r="H187" s="29" t="str">
        <f>_xlfn.DISPIMG("ID_D64FE7D88FE847FEAEE96F49FBCE5122",1)</f>
        <v>=DISPIMG("ID_D64FE7D88FE847FEAEE96F49FBCE5122",1)</v>
      </c>
    </row>
    <row r="188" s="3" customFormat="1" ht="33.95" spans="1:8">
      <c r="A188" s="10">
        <v>186</v>
      </c>
      <c r="B188" s="15" t="s">
        <v>545</v>
      </c>
      <c r="C188" s="28" t="s">
        <v>220</v>
      </c>
      <c r="D188" s="28">
        <v>15</v>
      </c>
      <c r="E188" s="28" t="s">
        <v>150</v>
      </c>
      <c r="F188" s="28" t="s">
        <v>150</v>
      </c>
      <c r="G188" s="15" t="s">
        <v>546</v>
      </c>
      <c r="H188" s="29" t="str">
        <f>_xlfn.DISPIMG("ID_CC0A08476CC7425BAEAFF4D501F545DC",1)</f>
        <v>=DISPIMG("ID_CC0A08476CC7425BAEAFF4D501F545DC",1)</v>
      </c>
    </row>
    <row r="189" s="3" customFormat="1" ht="33.95" spans="1:8">
      <c r="A189" s="10">
        <v>187</v>
      </c>
      <c r="B189" s="15" t="s">
        <v>547</v>
      </c>
      <c r="C189" s="28" t="s">
        <v>220</v>
      </c>
      <c r="D189" s="28">
        <v>15</v>
      </c>
      <c r="E189" s="28" t="s">
        <v>150</v>
      </c>
      <c r="F189" s="28" t="s">
        <v>150</v>
      </c>
      <c r="G189" s="15" t="s">
        <v>548</v>
      </c>
      <c r="H189" s="29" t="str">
        <f>_xlfn.DISPIMG("ID_62146FCD7D8C4924BC9A182076E29674",1)</f>
        <v>=DISPIMG("ID_62146FCD7D8C4924BC9A182076E29674",1)</v>
      </c>
    </row>
    <row r="190" s="3" customFormat="1" ht="32.25" spans="1:8">
      <c r="A190" s="10">
        <v>188</v>
      </c>
      <c r="B190" s="15" t="s">
        <v>549</v>
      </c>
      <c r="C190" s="28" t="s">
        <v>220</v>
      </c>
      <c r="D190" s="28">
        <v>15</v>
      </c>
      <c r="E190" s="28" t="s">
        <v>150</v>
      </c>
      <c r="F190" s="28" t="s">
        <v>150</v>
      </c>
      <c r="G190" s="15" t="s">
        <v>550</v>
      </c>
      <c r="H190" s="29" t="str">
        <f>_xlfn.DISPIMG("ID_63E8978FB0A04221A3646B310CBF8883",1)</f>
        <v>=DISPIMG("ID_63E8978FB0A04221A3646B310CBF8883",1)</v>
      </c>
    </row>
    <row r="191" s="4" customFormat="1" ht="54" customHeight="1" spans="1:8">
      <c r="A191" s="10">
        <v>189</v>
      </c>
      <c r="B191" s="28" t="s">
        <v>551</v>
      </c>
      <c r="C191" s="15" t="s">
        <v>94</v>
      </c>
      <c r="D191" s="28">
        <v>40</v>
      </c>
      <c r="E191" s="28" t="s">
        <v>150</v>
      </c>
      <c r="F191" s="28" t="s">
        <v>150</v>
      </c>
      <c r="G191" s="15" t="s">
        <v>552</v>
      </c>
      <c r="H191" s="41" t="str">
        <f>_xlfn.DISPIMG("ID_6769FCA3008341C3813E055E4852D614",1)</f>
        <v>=DISPIMG("ID_6769FCA3008341C3813E055E4852D614",1)</v>
      </c>
    </row>
    <row r="192" s="4" customFormat="1" ht="54" customHeight="1" spans="1:8">
      <c r="A192" s="10">
        <v>190</v>
      </c>
      <c r="B192" s="28" t="s">
        <v>553</v>
      </c>
      <c r="C192" s="15" t="s">
        <v>94</v>
      </c>
      <c r="D192" s="28">
        <v>25</v>
      </c>
      <c r="E192" s="28" t="s">
        <v>150</v>
      </c>
      <c r="F192" s="28" t="s">
        <v>150</v>
      </c>
      <c r="G192" s="15" t="s">
        <v>554</v>
      </c>
      <c r="H192" s="41" t="str">
        <f>_xlfn.DISPIMG("ID_0EA39537A66C4770990A5586652B1F5A",1)</f>
        <v>=DISPIMG("ID_0EA39537A66C4770990A5586652B1F5A",1)</v>
      </c>
    </row>
    <row r="193" s="4" customFormat="1" ht="55" customHeight="1" spans="1:8">
      <c r="A193" s="10">
        <v>191</v>
      </c>
      <c r="B193" s="28" t="s">
        <v>555</v>
      </c>
      <c r="C193" s="15" t="s">
        <v>94</v>
      </c>
      <c r="D193" s="28">
        <v>25</v>
      </c>
      <c r="E193" s="28" t="s">
        <v>150</v>
      </c>
      <c r="F193" s="28" t="s">
        <v>150</v>
      </c>
      <c r="G193" s="15" t="s">
        <v>556</v>
      </c>
      <c r="H193" s="41" t="str">
        <f>_xlfn.DISPIMG("ID_797827E5FF294F2597B243C0EB99B791",1)</f>
        <v>=DISPIMG("ID_797827E5FF294F2597B243C0EB99B791",1)</v>
      </c>
    </row>
    <row r="194" s="4" customFormat="1" ht="87" customHeight="1" spans="1:8">
      <c r="A194" s="10">
        <v>192</v>
      </c>
      <c r="B194" s="28" t="s">
        <v>557</v>
      </c>
      <c r="C194" s="15" t="s">
        <v>94</v>
      </c>
      <c r="D194" s="28">
        <v>40</v>
      </c>
      <c r="E194" s="28" t="s">
        <v>150</v>
      </c>
      <c r="F194" s="28" t="s">
        <v>150</v>
      </c>
      <c r="G194" s="15" t="s">
        <v>558</v>
      </c>
      <c r="H194" s="41" t="str">
        <f>_xlfn.DISPIMG("ID_C84B57281EBA40DF99DB84379C0670F5",1)</f>
        <v>=DISPIMG("ID_C84B57281EBA40DF99DB84379C0670F5",1)</v>
      </c>
    </row>
    <row r="195" s="4" customFormat="1" ht="69" customHeight="1" spans="1:8">
      <c r="A195" s="10">
        <v>193</v>
      </c>
      <c r="B195" s="28" t="s">
        <v>559</v>
      </c>
      <c r="C195" s="15" t="s">
        <v>94</v>
      </c>
      <c r="D195" s="28">
        <v>30</v>
      </c>
      <c r="E195" s="28" t="s">
        <v>150</v>
      </c>
      <c r="F195" s="28" t="s">
        <v>150</v>
      </c>
      <c r="G195" s="15" t="s">
        <v>560</v>
      </c>
      <c r="H195" s="41" t="str">
        <f>_xlfn.DISPIMG("ID_8B789348A5D64C2FB4A16D93BF014F59",1)</f>
        <v>=DISPIMG("ID_8B789348A5D64C2FB4A16D93BF014F59",1)</v>
      </c>
    </row>
    <row r="196" s="4" customFormat="1" ht="66" customHeight="1" spans="1:8">
      <c r="A196" s="10">
        <v>194</v>
      </c>
      <c r="B196" s="28" t="s">
        <v>561</v>
      </c>
      <c r="C196" s="15" t="s">
        <v>94</v>
      </c>
      <c r="D196" s="28">
        <v>40</v>
      </c>
      <c r="E196" s="28" t="s">
        <v>150</v>
      </c>
      <c r="F196" s="28" t="s">
        <v>150</v>
      </c>
      <c r="G196" s="15" t="s">
        <v>562</v>
      </c>
      <c r="H196" s="41" t="str">
        <f>_xlfn.DISPIMG("ID_384AB5C89942489DB491650248433CDE",1)</f>
        <v>=DISPIMG("ID_384AB5C89942489DB491650248433CDE",1)</v>
      </c>
    </row>
    <row r="197" s="4" customFormat="1" ht="78" customHeight="1" spans="1:8">
      <c r="A197" s="10">
        <v>195</v>
      </c>
      <c r="B197" s="28" t="s">
        <v>563</v>
      </c>
      <c r="C197" s="15" t="s">
        <v>94</v>
      </c>
      <c r="D197" s="28">
        <v>40</v>
      </c>
      <c r="E197" s="28" t="s">
        <v>150</v>
      </c>
      <c r="F197" s="28" t="s">
        <v>150</v>
      </c>
      <c r="G197" s="15" t="s">
        <v>564</v>
      </c>
      <c r="H197" s="41" t="str">
        <f>_xlfn.DISPIMG("ID_2FE2C5231A8546B7A89779F475BD081B",1)</f>
        <v>=DISPIMG("ID_2FE2C5231A8546B7A89779F475BD081B",1)</v>
      </c>
    </row>
    <row r="198" s="4" customFormat="1" ht="71" customHeight="1" spans="1:8">
      <c r="A198" s="10">
        <v>196</v>
      </c>
      <c r="B198" s="28" t="s">
        <v>565</v>
      </c>
      <c r="C198" s="15" t="s">
        <v>94</v>
      </c>
      <c r="D198" s="28">
        <v>40</v>
      </c>
      <c r="E198" s="28" t="s">
        <v>150</v>
      </c>
      <c r="F198" s="28" t="s">
        <v>150</v>
      </c>
      <c r="G198" s="15" t="s">
        <v>566</v>
      </c>
      <c r="H198" s="41" t="str">
        <f>_xlfn.DISPIMG("ID_6B888C4A08674C2DA095348D804C8CA2",1)</f>
        <v>=DISPIMG("ID_6B888C4A08674C2DA095348D804C8CA2",1)</v>
      </c>
    </row>
    <row r="199" s="4" customFormat="1" ht="97" customHeight="1" spans="1:8">
      <c r="A199" s="10">
        <v>197</v>
      </c>
      <c r="B199" s="28" t="s">
        <v>567</v>
      </c>
      <c r="C199" s="15" t="s">
        <v>94</v>
      </c>
      <c r="D199" s="28">
        <v>40</v>
      </c>
      <c r="E199" s="28" t="s">
        <v>150</v>
      </c>
      <c r="F199" s="28" t="s">
        <v>150</v>
      </c>
      <c r="G199" s="15" t="s">
        <v>568</v>
      </c>
      <c r="H199" s="41" t="str">
        <f>_xlfn.DISPIMG("ID_1E5C09ABCB9E42AC92EF233551C844A2",1)</f>
        <v>=DISPIMG("ID_1E5C09ABCB9E42AC92EF233551C844A2",1)</v>
      </c>
    </row>
    <row r="200" s="4" customFormat="1" ht="80" customHeight="1" spans="1:8">
      <c r="A200" s="10">
        <v>198</v>
      </c>
      <c r="B200" s="28" t="s">
        <v>569</v>
      </c>
      <c r="C200" s="15" t="s">
        <v>94</v>
      </c>
      <c r="D200" s="28">
        <v>60</v>
      </c>
      <c r="E200" s="28" t="s">
        <v>150</v>
      </c>
      <c r="F200" s="28" t="s">
        <v>150</v>
      </c>
      <c r="G200" s="15" t="s">
        <v>570</v>
      </c>
      <c r="H200" s="41" t="str">
        <f>_xlfn.DISPIMG("ID_F5DF82FF887C4D0FADD44A7DA2C21A2A",1)</f>
        <v>=DISPIMG("ID_F5DF82FF887C4D0FADD44A7DA2C21A2A",1)</v>
      </c>
    </row>
    <row r="201" s="4" customFormat="1" ht="54" customHeight="1" spans="1:8">
      <c r="A201" s="10">
        <v>199</v>
      </c>
      <c r="B201" s="28" t="s">
        <v>571</v>
      </c>
      <c r="C201" s="15" t="s">
        <v>94</v>
      </c>
      <c r="D201" s="28">
        <v>60</v>
      </c>
      <c r="E201" s="28" t="s">
        <v>150</v>
      </c>
      <c r="F201" s="28" t="s">
        <v>150</v>
      </c>
      <c r="G201" s="15" t="s">
        <v>572</v>
      </c>
      <c r="H201" s="41" t="str">
        <f>_xlfn.DISPIMG("ID_C61429184ECC4F44A2FDAFFD6A538833",1)</f>
        <v>=DISPIMG("ID_C61429184ECC4F44A2FDAFFD6A538833",1)</v>
      </c>
    </row>
    <row r="202" s="4" customFormat="1" ht="48" customHeight="1" spans="1:8">
      <c r="A202" s="10">
        <v>200</v>
      </c>
      <c r="B202" s="28" t="s">
        <v>573</v>
      </c>
      <c r="C202" s="15" t="s">
        <v>94</v>
      </c>
      <c r="D202" s="28">
        <v>25</v>
      </c>
      <c r="E202" s="28" t="s">
        <v>150</v>
      </c>
      <c r="F202" s="28" t="s">
        <v>150</v>
      </c>
      <c r="G202" s="15" t="s">
        <v>574</v>
      </c>
      <c r="H202" s="42" t="str">
        <f>_xlfn.DISPIMG("ID_B8ED06BC904D44D186516CAE16F9B51D",1)</f>
        <v>=DISPIMG("ID_B8ED06BC904D44D186516CAE16F9B51D",1)</v>
      </c>
    </row>
    <row r="203" s="4" customFormat="1" ht="50" customHeight="1" spans="1:8">
      <c r="A203" s="10">
        <v>201</v>
      </c>
      <c r="B203" s="28" t="s">
        <v>575</v>
      </c>
      <c r="C203" s="15" t="s">
        <v>94</v>
      </c>
      <c r="D203" s="28">
        <v>30</v>
      </c>
      <c r="E203" s="28" t="s">
        <v>150</v>
      </c>
      <c r="F203" s="28" t="s">
        <v>150</v>
      </c>
      <c r="G203" s="15" t="s">
        <v>576</v>
      </c>
      <c r="H203" s="42" t="str">
        <f>_xlfn.DISPIMG("ID_10DDDB58D57A4F3E8A0D670EF4B4DDE4",1)</f>
        <v>=DISPIMG("ID_10DDDB58D57A4F3E8A0D670EF4B4DDE4",1)</v>
      </c>
    </row>
    <row r="204" s="4" customFormat="1" ht="47" customHeight="1" spans="1:8">
      <c r="A204" s="10">
        <v>202</v>
      </c>
      <c r="B204" s="28" t="s">
        <v>577</v>
      </c>
      <c r="C204" s="15" t="s">
        <v>94</v>
      </c>
      <c r="D204" s="28">
        <v>30</v>
      </c>
      <c r="E204" s="28" t="s">
        <v>150</v>
      </c>
      <c r="F204" s="28" t="s">
        <v>150</v>
      </c>
      <c r="G204" s="15" t="s">
        <v>578</v>
      </c>
      <c r="H204" s="42" t="str">
        <f>_xlfn.DISPIMG("ID_119BE633D4C641D28F974C6935EB05A6",1)</f>
        <v>=DISPIMG("ID_119BE633D4C641D28F974C6935EB05A6",1)</v>
      </c>
    </row>
    <row r="205" s="4" customFormat="1" ht="61" customHeight="1" spans="1:8">
      <c r="A205" s="10">
        <v>203</v>
      </c>
      <c r="B205" s="28" t="s">
        <v>579</v>
      </c>
      <c r="C205" s="15" t="s">
        <v>94</v>
      </c>
      <c r="D205" s="28">
        <v>40</v>
      </c>
      <c r="E205" s="28" t="s">
        <v>150</v>
      </c>
      <c r="F205" s="28" t="s">
        <v>150</v>
      </c>
      <c r="G205" s="15" t="s">
        <v>580</v>
      </c>
      <c r="H205" s="42" t="str">
        <f>_xlfn.DISPIMG("ID_B8BB93E72E924E2B9E564AFAE451353A",1)</f>
        <v>=DISPIMG("ID_B8BB93E72E924E2B9E564AFAE451353A",1)</v>
      </c>
    </row>
    <row r="206" s="4" customFormat="1" ht="68" customHeight="1" spans="1:8">
      <c r="A206" s="10">
        <v>204</v>
      </c>
      <c r="B206" s="28" t="s">
        <v>581</v>
      </c>
      <c r="C206" s="15" t="s">
        <v>10</v>
      </c>
      <c r="D206" s="28">
        <v>0.9</v>
      </c>
      <c r="E206" s="28" t="s">
        <v>150</v>
      </c>
      <c r="F206" s="28" t="s">
        <v>150</v>
      </c>
      <c r="G206" s="15" t="s">
        <v>582</v>
      </c>
      <c r="H206" s="42" t="str">
        <f>_xlfn.DISPIMG("ID_CF0054A458CA445CB67773EF0B301D61",1)</f>
        <v>=DISPIMG("ID_CF0054A458CA445CB67773EF0B301D61",1)</v>
      </c>
    </row>
    <row r="207" s="4" customFormat="1" ht="59" customHeight="1" spans="1:8">
      <c r="A207" s="10">
        <v>205</v>
      </c>
      <c r="B207" s="28" t="s">
        <v>583</v>
      </c>
      <c r="C207" s="15" t="s">
        <v>94</v>
      </c>
      <c r="D207" s="28">
        <v>90</v>
      </c>
      <c r="E207" s="28" t="s">
        <v>150</v>
      </c>
      <c r="F207" s="28" t="s">
        <v>150</v>
      </c>
      <c r="G207" s="15" t="s">
        <v>584</v>
      </c>
      <c r="H207" s="42" t="str">
        <f>_xlfn.DISPIMG("ID_2E8AE8A079734FD48D34E4722999D8EE",1)</f>
        <v>=DISPIMG("ID_2E8AE8A079734FD48D34E4722999D8EE",1)</v>
      </c>
    </row>
    <row r="208" s="4" customFormat="1" ht="49" customHeight="1" spans="1:8">
      <c r="A208" s="10">
        <v>206</v>
      </c>
      <c r="B208" s="28" t="s">
        <v>585</v>
      </c>
      <c r="C208" s="15" t="s">
        <v>94</v>
      </c>
      <c r="D208" s="28">
        <v>90</v>
      </c>
      <c r="E208" s="28" t="s">
        <v>150</v>
      </c>
      <c r="F208" s="28" t="s">
        <v>150</v>
      </c>
      <c r="G208" s="15" t="s">
        <v>586</v>
      </c>
      <c r="H208" s="42" t="str">
        <f>_xlfn.DISPIMG("ID_E60991E783804145BB63BBF4C80140DE",1)</f>
        <v>=DISPIMG("ID_E60991E783804145BB63BBF4C80140DE",1)</v>
      </c>
    </row>
    <row r="209" s="4" customFormat="1" ht="56" customHeight="1" spans="1:8">
      <c r="A209" s="10">
        <v>207</v>
      </c>
      <c r="B209" s="28" t="s">
        <v>587</v>
      </c>
      <c r="C209" s="15" t="s">
        <v>201</v>
      </c>
      <c r="D209" s="28">
        <v>1.2</v>
      </c>
      <c r="E209" s="28" t="s">
        <v>150</v>
      </c>
      <c r="F209" s="28" t="s">
        <v>150</v>
      </c>
      <c r="G209" s="15" t="s">
        <v>588</v>
      </c>
      <c r="H209" s="42" t="str">
        <f>_xlfn.DISPIMG("ID_8DD559ED259D4C6FB4A5D0037E570D8A",1)</f>
        <v>=DISPIMG("ID_8DD559ED259D4C6FB4A5D0037E570D8A",1)</v>
      </c>
    </row>
    <row r="210" s="4" customFormat="1" ht="62" customHeight="1" spans="1:8">
      <c r="A210" s="10">
        <v>208</v>
      </c>
      <c r="B210" s="28" t="s">
        <v>589</v>
      </c>
      <c r="C210" s="15" t="s">
        <v>590</v>
      </c>
      <c r="D210" s="28">
        <v>65</v>
      </c>
      <c r="E210" s="28" t="s">
        <v>150</v>
      </c>
      <c r="F210" s="28" t="s">
        <v>150</v>
      </c>
      <c r="G210" s="15" t="s">
        <v>591</v>
      </c>
      <c r="H210" s="42" t="str">
        <f>_xlfn.DISPIMG("ID_76BCA0F63AD74AD78159A8B71F3C9075",1)</f>
        <v>=DISPIMG("ID_76BCA0F63AD74AD78159A8B71F3C9075",1)</v>
      </c>
    </row>
    <row r="211" s="4" customFormat="1" ht="54" customHeight="1" spans="1:8">
      <c r="A211" s="10">
        <v>209</v>
      </c>
      <c r="B211" s="28" t="s">
        <v>592</v>
      </c>
      <c r="C211" s="15" t="s">
        <v>94</v>
      </c>
      <c r="D211" s="28">
        <v>65</v>
      </c>
      <c r="E211" s="28" t="s">
        <v>150</v>
      </c>
      <c r="F211" s="28" t="s">
        <v>150</v>
      </c>
      <c r="G211" s="15" t="s">
        <v>593</v>
      </c>
      <c r="H211" s="42" t="str">
        <f>_xlfn.DISPIMG("ID_986953A2BF4B4E329504312A458A31FE",1)</f>
        <v>=DISPIMG("ID_986953A2BF4B4E329504312A458A31FE",1)</v>
      </c>
    </row>
    <row r="212" s="4" customFormat="1" ht="70" customHeight="1" spans="1:8">
      <c r="A212" s="10">
        <v>210</v>
      </c>
      <c r="B212" s="28" t="s">
        <v>594</v>
      </c>
      <c r="C212" s="15" t="s">
        <v>94</v>
      </c>
      <c r="D212" s="28">
        <v>20</v>
      </c>
      <c r="E212" s="28" t="s">
        <v>150</v>
      </c>
      <c r="F212" s="28" t="s">
        <v>150</v>
      </c>
      <c r="G212" s="15" t="s">
        <v>595</v>
      </c>
      <c r="H212" s="42" t="str">
        <f>_xlfn.DISPIMG("ID_6F6DF8F0F4444D9381C2C32D15BAC6AA",1)</f>
        <v>=DISPIMG("ID_6F6DF8F0F4444D9381C2C32D15BAC6AA",1)</v>
      </c>
    </row>
    <row r="213" s="4" customFormat="1" ht="56" customHeight="1" spans="1:8">
      <c r="A213" s="10">
        <v>211</v>
      </c>
      <c r="B213" s="28" t="s">
        <v>596</v>
      </c>
      <c r="C213" s="15" t="s">
        <v>94</v>
      </c>
      <c r="D213" s="28">
        <v>30</v>
      </c>
      <c r="E213" s="28" t="s">
        <v>150</v>
      </c>
      <c r="F213" s="28" t="s">
        <v>150</v>
      </c>
      <c r="G213" s="15" t="s">
        <v>597</v>
      </c>
      <c r="H213" s="42" t="str">
        <f>_xlfn.DISPIMG("ID_1FDDE900E8BB4F23A6E6A88908143B7F",1)</f>
        <v>=DISPIMG("ID_1FDDE900E8BB4F23A6E6A88908143B7F",1)</v>
      </c>
    </row>
    <row r="214" s="4" customFormat="1" ht="73" customHeight="1" spans="1:8">
      <c r="A214" s="10">
        <v>212</v>
      </c>
      <c r="B214" s="28" t="s">
        <v>598</v>
      </c>
      <c r="C214" s="15" t="s">
        <v>94</v>
      </c>
      <c r="D214" s="28">
        <v>30</v>
      </c>
      <c r="E214" s="28" t="s">
        <v>150</v>
      </c>
      <c r="F214" s="28" t="s">
        <v>150</v>
      </c>
      <c r="G214" s="15" t="s">
        <v>599</v>
      </c>
      <c r="H214" s="42" t="str">
        <f>_xlfn.DISPIMG("ID_66E6B4F598D6458D900458ED3600886D",1)</f>
        <v>=DISPIMG("ID_66E6B4F598D6458D900458ED3600886D",1)</v>
      </c>
    </row>
    <row r="215" ht="50" customHeight="1" spans="1:8">
      <c r="A215" s="10">
        <v>213</v>
      </c>
      <c r="B215" s="10" t="s">
        <v>600</v>
      </c>
      <c r="C215" s="10" t="s">
        <v>206</v>
      </c>
      <c r="D215" s="10">
        <v>22</v>
      </c>
      <c r="E215" s="10"/>
      <c r="F215" s="10"/>
      <c r="G215" s="10" t="s">
        <v>601</v>
      </c>
      <c r="H215" s="18" t="str">
        <f>_xlfn.DISPIMG("ID_D5F8E841441F48A39A7C0700ED5D12C2",1)</f>
        <v>=DISPIMG("ID_D5F8E841441F48A39A7C0700ED5D12C2",1)</v>
      </c>
    </row>
    <row r="216" ht="36" spans="1:8">
      <c r="A216" s="10">
        <v>214</v>
      </c>
      <c r="B216" s="10" t="s">
        <v>602</v>
      </c>
      <c r="C216" s="10" t="s">
        <v>10</v>
      </c>
      <c r="D216" s="10">
        <v>450</v>
      </c>
      <c r="E216" s="10"/>
      <c r="F216" s="10"/>
      <c r="G216" s="10" t="s">
        <v>603</v>
      </c>
      <c r="H216" s="18" t="s">
        <v>150</v>
      </c>
    </row>
    <row r="217" ht="24" spans="1:8">
      <c r="A217" s="10">
        <v>215</v>
      </c>
      <c r="B217" s="10" t="s">
        <v>604</v>
      </c>
      <c r="C217" s="10" t="s">
        <v>10</v>
      </c>
      <c r="D217" s="10">
        <v>280</v>
      </c>
      <c r="E217" s="10"/>
      <c r="F217" s="10"/>
      <c r="G217" s="10" t="s">
        <v>605</v>
      </c>
      <c r="H217" s="18" t="s">
        <v>150</v>
      </c>
    </row>
    <row r="218" ht="36" customHeight="1" spans="1:8">
      <c r="A218" s="10">
        <v>216</v>
      </c>
      <c r="B218" s="10" t="s">
        <v>606</v>
      </c>
      <c r="C218" s="10" t="s">
        <v>225</v>
      </c>
      <c r="D218" s="10">
        <v>40</v>
      </c>
      <c r="E218" s="10"/>
      <c r="F218" s="10"/>
      <c r="G218" s="10" t="s">
        <v>607</v>
      </c>
      <c r="H218" s="18" t="str">
        <f>_xlfn.DISPIMG("ID_05E41EC112DE46B097080E5D2E377292",1)</f>
        <v>=DISPIMG("ID_05E41EC112DE46B097080E5D2E377292",1)</v>
      </c>
    </row>
    <row r="219" ht="36" customHeight="1" spans="1:8">
      <c r="A219" s="10">
        <v>217</v>
      </c>
      <c r="B219" s="10" t="s">
        <v>608</v>
      </c>
      <c r="C219" s="10" t="s">
        <v>225</v>
      </c>
      <c r="D219" s="10">
        <v>70</v>
      </c>
      <c r="E219" s="10"/>
      <c r="F219" s="10"/>
      <c r="G219" s="10" t="s">
        <v>609</v>
      </c>
      <c r="H219" s="18" t="str">
        <f>_xlfn.DISPIMG("ID_05E41EC112DE46B097080E5D2E377292",1)</f>
        <v>=DISPIMG("ID_05E41EC112DE46B097080E5D2E377292",1)</v>
      </c>
    </row>
    <row r="220" ht="36" customHeight="1" spans="1:8">
      <c r="A220" s="10">
        <v>218</v>
      </c>
      <c r="B220" s="17" t="s">
        <v>610</v>
      </c>
      <c r="C220" s="17" t="s">
        <v>235</v>
      </c>
      <c r="D220" s="17">
        <v>20</v>
      </c>
      <c r="E220" s="17" t="s">
        <v>611</v>
      </c>
      <c r="F220" s="17" t="s">
        <v>612</v>
      </c>
      <c r="G220" s="17" t="s">
        <v>613</v>
      </c>
      <c r="H220" s="18" t="str">
        <f>_xlfn.DISPIMG("ID_B939D82669F94FAC90B5296000A1D011",1)</f>
        <v>=DISPIMG("ID_B939D82669F94FAC90B5296000A1D011",1)</v>
      </c>
    </row>
    <row r="221" ht="18" customHeight="1" spans="1:8">
      <c r="A221" s="10">
        <v>219</v>
      </c>
      <c r="B221" s="17" t="s">
        <v>614</v>
      </c>
      <c r="C221" s="17" t="s">
        <v>10</v>
      </c>
      <c r="D221" s="17">
        <v>10</v>
      </c>
      <c r="E221" s="43" t="s">
        <v>615</v>
      </c>
      <c r="F221" s="17" t="s">
        <v>616</v>
      </c>
      <c r="G221" s="17" t="s">
        <v>617</v>
      </c>
      <c r="H221" s="21" t="str">
        <f>_xlfn.DISPIMG("ID_A183D85F1EB8403D92CD96D019EA2BB3",1)</f>
        <v>=DISPIMG("ID_A183D85F1EB8403D92CD96D019EA2BB3",1)</v>
      </c>
    </row>
    <row r="222" ht="18" customHeight="1" spans="1:8">
      <c r="A222" s="10">
        <v>220</v>
      </c>
      <c r="B222" s="17" t="s">
        <v>618</v>
      </c>
      <c r="C222" s="17" t="s">
        <v>10</v>
      </c>
      <c r="D222" s="17">
        <v>12</v>
      </c>
      <c r="E222" s="43"/>
      <c r="F222" s="17"/>
      <c r="G222" s="17" t="s">
        <v>619</v>
      </c>
      <c r="H222" s="22"/>
    </row>
    <row r="223" ht="18" customHeight="1" spans="1:8">
      <c r="A223" s="10">
        <v>221</v>
      </c>
      <c r="B223" s="17" t="s">
        <v>620</v>
      </c>
      <c r="C223" s="17" t="s">
        <v>10</v>
      </c>
      <c r="D223" s="17">
        <v>13</v>
      </c>
      <c r="E223" s="43"/>
      <c r="F223" s="17"/>
      <c r="G223" s="17" t="s">
        <v>621</v>
      </c>
      <c r="H223" s="22"/>
    </row>
    <row r="224" ht="18" customHeight="1" spans="1:8">
      <c r="A224" s="10">
        <v>222</v>
      </c>
      <c r="B224" s="17" t="s">
        <v>622</v>
      </c>
      <c r="C224" s="17" t="s">
        <v>10</v>
      </c>
      <c r="D224" s="17">
        <v>14</v>
      </c>
      <c r="E224" s="43"/>
      <c r="F224" s="17"/>
      <c r="G224" s="17" t="s">
        <v>623</v>
      </c>
      <c r="H224" s="22"/>
    </row>
    <row r="225" ht="18" customHeight="1" spans="1:8">
      <c r="A225" s="10">
        <v>223</v>
      </c>
      <c r="B225" s="17" t="s">
        <v>624</v>
      </c>
      <c r="C225" s="17" t="s">
        <v>10</v>
      </c>
      <c r="D225" s="17">
        <v>15</v>
      </c>
      <c r="E225" s="43"/>
      <c r="F225" s="17"/>
      <c r="G225" s="17" t="s">
        <v>625</v>
      </c>
      <c r="H225" s="23"/>
    </row>
    <row r="226" ht="33" customHeight="1" spans="1:8">
      <c r="A226" s="10">
        <v>224</v>
      </c>
      <c r="B226" s="17" t="s">
        <v>626</v>
      </c>
      <c r="C226" s="17" t="s">
        <v>378</v>
      </c>
      <c r="D226" s="17">
        <v>65</v>
      </c>
      <c r="E226" s="17"/>
      <c r="F226" s="17" t="s">
        <v>627</v>
      </c>
      <c r="G226" s="17" t="s">
        <v>628</v>
      </c>
      <c r="H226" s="18" t="str">
        <f>_xlfn.DISPIMG("ID_47B222BDA3F74ABA98122C222D98FAA4",1)</f>
        <v>=DISPIMG("ID_47B222BDA3F74ABA98122C222D98FAA4",1)</v>
      </c>
    </row>
    <row r="227" ht="41" customHeight="1" spans="1:8">
      <c r="A227" s="10">
        <v>225</v>
      </c>
      <c r="B227" s="17" t="s">
        <v>629</v>
      </c>
      <c r="C227" s="17" t="s">
        <v>378</v>
      </c>
      <c r="D227" s="17">
        <v>10</v>
      </c>
      <c r="E227" s="43" t="s">
        <v>630</v>
      </c>
      <c r="F227" s="17" t="s">
        <v>631</v>
      </c>
      <c r="G227" s="17" t="s">
        <v>632</v>
      </c>
      <c r="H227" s="18" t="str">
        <f>_xlfn.DISPIMG("ID_730B58E30DA24D479A67FDA8C678A390",1)</f>
        <v>=DISPIMG("ID_730B58E30DA24D479A67FDA8C678A390",1)</v>
      </c>
    </row>
    <row r="228" ht="43" customHeight="1" spans="1:8">
      <c r="A228" s="10">
        <v>226</v>
      </c>
      <c r="B228" s="17" t="s">
        <v>633</v>
      </c>
      <c r="C228" s="17" t="s">
        <v>378</v>
      </c>
      <c r="D228" s="17">
        <v>20</v>
      </c>
      <c r="E228" s="17" t="s">
        <v>634</v>
      </c>
      <c r="F228" s="17" t="s">
        <v>635</v>
      </c>
      <c r="G228" s="17" t="s">
        <v>636</v>
      </c>
      <c r="H228" s="18" t="str">
        <f>_xlfn.DISPIMG("ID_D7057ED4CA3B49AEAB94F23DA0258F4D",1)</f>
        <v>=DISPIMG("ID_D7057ED4CA3B49AEAB94F23DA0258F4D",1)</v>
      </c>
    </row>
    <row r="229" ht="48" customHeight="1" spans="1:8">
      <c r="A229" s="10">
        <v>227</v>
      </c>
      <c r="B229" s="17" t="s">
        <v>637</v>
      </c>
      <c r="C229" s="17" t="s">
        <v>378</v>
      </c>
      <c r="D229" s="17">
        <v>10</v>
      </c>
      <c r="E229" s="17" t="s">
        <v>638</v>
      </c>
      <c r="F229" s="17" t="s">
        <v>635</v>
      </c>
      <c r="G229" s="17" t="s">
        <v>639</v>
      </c>
      <c r="H229" s="18" t="str">
        <f>_xlfn.DISPIMG("ID_7543F85859784829A77F9B4A821A0926",1)</f>
        <v>=DISPIMG("ID_7543F85859784829A77F9B4A821A0926",1)</v>
      </c>
    </row>
    <row r="230" ht="180" spans="1:8">
      <c r="A230" s="10">
        <v>228</v>
      </c>
      <c r="B230" s="10" t="s">
        <v>640</v>
      </c>
      <c r="C230" s="10" t="s">
        <v>641</v>
      </c>
      <c r="D230" s="10">
        <v>120</v>
      </c>
      <c r="E230" s="10"/>
      <c r="F230" s="10"/>
      <c r="G230" s="26" t="s">
        <v>642</v>
      </c>
      <c r="H230" s="18" t="s">
        <v>150</v>
      </c>
    </row>
    <row r="231" ht="24" spans="1:8">
      <c r="A231" s="10">
        <v>229</v>
      </c>
      <c r="B231" s="10" t="s">
        <v>643</v>
      </c>
      <c r="C231" s="10" t="s">
        <v>10</v>
      </c>
      <c r="D231" s="10">
        <v>200</v>
      </c>
      <c r="E231" s="10"/>
      <c r="F231" s="10"/>
      <c r="G231" s="10" t="s">
        <v>644</v>
      </c>
      <c r="H231" s="18" t="s">
        <v>150</v>
      </c>
    </row>
    <row r="232" ht="72" customHeight="1" spans="1:8">
      <c r="A232" s="10">
        <v>230</v>
      </c>
      <c r="B232" s="10" t="s">
        <v>645</v>
      </c>
      <c r="C232" s="10" t="s">
        <v>10</v>
      </c>
      <c r="D232" s="10">
        <v>960</v>
      </c>
      <c r="E232" s="10"/>
      <c r="F232" s="10"/>
      <c r="G232" s="10" t="s">
        <v>646</v>
      </c>
      <c r="H232" s="18" t="str">
        <f>_xlfn.DISPIMG("ID_146071F760414B8E90C5E1A146D8004C",1)</f>
        <v>=DISPIMG("ID_146071F760414B8E90C5E1A146D8004C",1)</v>
      </c>
    </row>
    <row r="233" ht="66" customHeight="1" spans="1:8">
      <c r="A233" s="10">
        <v>231</v>
      </c>
      <c r="B233" s="10" t="s">
        <v>647</v>
      </c>
      <c r="C233" s="10" t="s">
        <v>10</v>
      </c>
      <c r="D233" s="10">
        <v>800</v>
      </c>
      <c r="E233" s="10"/>
      <c r="F233" s="10"/>
      <c r="G233" s="10" t="s">
        <v>648</v>
      </c>
      <c r="H233" s="18" t="str">
        <f>_xlfn.DISPIMG("ID_A6D21F1576B643B28E33392423F8A4E0",1)</f>
        <v>=DISPIMG("ID_A6D21F1576B643B28E33392423F8A4E0",1)</v>
      </c>
    </row>
  </sheetData>
  <autoFilter xmlns:etc="http://www.wps.cn/officeDocument/2017/etCustomData" ref="A2:H233" etc:filterBottomFollowUsedRange="0">
    <extLst/>
  </autoFilter>
  <mergeCells count="13">
    <mergeCell ref="A1:H1"/>
    <mergeCell ref="H28:H29"/>
    <mergeCell ref="H48:H49"/>
    <mergeCell ref="H68:H70"/>
    <mergeCell ref="H73:H74"/>
    <mergeCell ref="H76:H85"/>
    <mergeCell ref="H88:H95"/>
    <mergeCell ref="H96:H97"/>
    <mergeCell ref="H108:H109"/>
    <mergeCell ref="H117:H121"/>
    <mergeCell ref="H136:H140"/>
    <mergeCell ref="H167:H170"/>
    <mergeCell ref="H221:H225"/>
  </mergeCells>
  <hyperlinks>
    <hyperlink ref="E54" r:id="rId1" display="爱宝适" tooltip="https://list.jd.com/list.html?cat=1319,4997,21716&amp;tid=21718&amp;ev=exbrand_49439"/>
  </hyperlinks>
  <pageMargins left="0.75" right="0.75" top="1" bottom="1" header="0.5" footer="0.5"/>
  <pageSetup paperSize="9" scale="42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最终版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小强</dc:creator>
  <cp:lastModifiedBy>余柯承</cp:lastModifiedBy>
  <dcterms:created xsi:type="dcterms:W3CDTF">2024-12-12T08:56:00Z</dcterms:created>
  <dcterms:modified xsi:type="dcterms:W3CDTF">2025-03-05T07:40:27Z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22261444A51548CBA72F8F64DB1105BD_13</vt:lpwstr>
  </property>
  <property fmtid="{D5CDD505-2E9C-101B-9397-08002B2CF9AE}" pid="3" name="KSOProductBuildVer">
    <vt:lpwstr>2052-12.1.0.20305</vt:lpwstr>
  </property>
  <property fmtid="{D5CDD505-2E9C-101B-9397-08002B2CF9AE}" pid="4" name="KSOReadingLayout">
    <vt:bool>true</vt:bool>
  </property>
</Properties>
</file>